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 showInkAnnotation="0"/>
  <mc:AlternateContent xmlns:mc="http://schemas.openxmlformats.org/markup-compatibility/2006">
    <mc:Choice Requires="x15">
      <x15ac:absPath xmlns:x15ac="http://schemas.microsoft.com/office/spreadsheetml/2010/11/ac" url="https://aviationreg.sharepoint.com/sites/EconomicRegulation/Shared Documents/General/AC5th2019Determination/11.2022Review/Capex/"/>
    </mc:Choice>
  </mc:AlternateContent>
  <xr:revisionPtr revIDLastSave="0" documentId="8_{88DEB0DA-72DE-4931-BE79-40C7DEE79B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x" sheetId="1" r:id="rId1"/>
    <sheet name="Draft CIP" sheetId="4" r:id="rId2"/>
    <sheet name="Annuitie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13" i="1"/>
  <c r="C17" i="1"/>
  <c r="C19" i="1"/>
  <c r="C13" i="1"/>
  <c r="D11" i="4"/>
  <c r="G11" i="4" s="1"/>
  <c r="D12" i="4"/>
  <c r="D13" i="4"/>
  <c r="D14" i="4"/>
  <c r="D15" i="4"/>
  <c r="D16" i="4"/>
  <c r="D17" i="4"/>
  <c r="F9" i="4"/>
  <c r="F10" i="4"/>
  <c r="C18" i="1" s="1"/>
  <c r="F6" i="4"/>
  <c r="C14" i="1" s="1"/>
  <c r="F7" i="4"/>
  <c r="C15" i="1" s="1"/>
  <c r="F8" i="4"/>
  <c r="C16" i="1" s="1"/>
  <c r="F5" i="4"/>
  <c r="F4" i="4"/>
  <c r="D5" i="4"/>
  <c r="G5" i="4" s="1"/>
  <c r="D6" i="4"/>
  <c r="G6" i="4" s="1"/>
  <c r="D7" i="4"/>
  <c r="G7" i="4" s="1"/>
  <c r="D18" i="4"/>
  <c r="D9" i="4"/>
  <c r="G9" i="4" s="1"/>
  <c r="D10" i="4"/>
  <c r="G10" i="4" s="1"/>
  <c r="D8" i="4"/>
  <c r="G8" i="4" s="1"/>
  <c r="C53" i="2" l="1"/>
  <c r="D53" i="2" s="1"/>
  <c r="E53" i="2" s="1"/>
  <c r="C45" i="2"/>
  <c r="C52" i="2"/>
  <c r="D54" i="2" s="1"/>
  <c r="C44" i="2"/>
  <c r="F53" i="2" l="1"/>
  <c r="G53" i="2" s="1"/>
  <c r="D45" i="2"/>
  <c r="E45" i="2" s="1"/>
  <c r="F45" i="2" s="1"/>
  <c r="G45" i="2" s="1"/>
  <c r="H45" i="2" s="1"/>
  <c r="I45" i="2" s="1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AC45" i="2" s="1"/>
  <c r="AD45" i="2" s="1"/>
  <c r="AE45" i="2" s="1"/>
  <c r="AF45" i="2" s="1"/>
  <c r="AG45" i="2" s="1"/>
  <c r="AH45" i="2" s="1"/>
  <c r="AI45" i="2" s="1"/>
  <c r="AJ45" i="2" s="1"/>
  <c r="AK45" i="2" s="1"/>
  <c r="AL45" i="2" s="1"/>
  <c r="AM45" i="2" s="1"/>
  <c r="AN45" i="2" s="1"/>
  <c r="AO45" i="2" s="1"/>
  <c r="AP45" i="2" s="1"/>
  <c r="AQ45" i="2" s="1"/>
  <c r="AR45" i="2" s="1"/>
  <c r="AS45" i="2" s="1"/>
  <c r="AT45" i="2" s="1"/>
  <c r="AU45" i="2" s="1"/>
  <c r="AV45" i="2" s="1"/>
  <c r="AW45" i="2" s="1"/>
  <c r="AX45" i="2" s="1"/>
  <c r="AY45" i="2" s="1"/>
  <c r="AZ45" i="2" s="1"/>
  <c r="BA45" i="2" s="1"/>
  <c r="BB45" i="2" s="1"/>
  <c r="BC45" i="2" s="1"/>
  <c r="D46" i="2"/>
  <c r="H53" i="2" l="1"/>
  <c r="C4" i="2"/>
  <c r="C5" i="2"/>
  <c r="C37" i="2"/>
  <c r="C29" i="2"/>
  <c r="C21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AG21" i="2" s="1"/>
  <c r="AH21" i="2" s="1"/>
  <c r="AI21" i="2" s="1"/>
  <c r="AJ21" i="2" s="1"/>
  <c r="AK21" i="2" s="1"/>
  <c r="AL21" i="2" s="1"/>
  <c r="AM21" i="2" s="1"/>
  <c r="AN21" i="2" s="1"/>
  <c r="AO21" i="2" s="1"/>
  <c r="AP21" i="2" s="1"/>
  <c r="AQ21" i="2" s="1"/>
  <c r="AR21" i="2" s="1"/>
  <c r="AS21" i="2" s="1"/>
  <c r="AT21" i="2" s="1"/>
  <c r="AU21" i="2" s="1"/>
  <c r="AV21" i="2" s="1"/>
  <c r="AW21" i="2" s="1"/>
  <c r="AX21" i="2" s="1"/>
  <c r="AY21" i="2" s="1"/>
  <c r="AZ21" i="2" s="1"/>
  <c r="BA21" i="2" s="1"/>
  <c r="BB21" i="2" s="1"/>
  <c r="BC21" i="2" s="1"/>
  <c r="C13" i="2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E13" i="2" s="1"/>
  <c r="AF13" i="2" s="1"/>
  <c r="AG13" i="2" s="1"/>
  <c r="AH13" i="2" s="1"/>
  <c r="AI13" i="2" s="1"/>
  <c r="AJ13" i="2" s="1"/>
  <c r="AK13" i="2" s="1"/>
  <c r="AL13" i="2" s="1"/>
  <c r="AM13" i="2" s="1"/>
  <c r="AN13" i="2" s="1"/>
  <c r="AO13" i="2" s="1"/>
  <c r="AP13" i="2" s="1"/>
  <c r="AQ13" i="2" s="1"/>
  <c r="AR13" i="2" s="1"/>
  <c r="AS13" i="2" s="1"/>
  <c r="AT13" i="2" s="1"/>
  <c r="AU13" i="2" s="1"/>
  <c r="AV13" i="2" s="1"/>
  <c r="AW13" i="2" s="1"/>
  <c r="AX13" i="2" s="1"/>
  <c r="AY13" i="2" s="1"/>
  <c r="AZ13" i="2" s="1"/>
  <c r="BA13" i="2" s="1"/>
  <c r="BB13" i="2" s="1"/>
  <c r="BC13" i="2" s="1"/>
  <c r="C36" i="2"/>
  <c r="D38" i="2" s="1"/>
  <c r="C28" i="2"/>
  <c r="C20" i="2"/>
  <c r="D22" i="2" s="1"/>
  <c r="C12" i="2"/>
  <c r="D69" i="2"/>
  <c r="E69" i="2" s="1"/>
  <c r="F69" i="2" s="1"/>
  <c r="G69" i="2" s="1"/>
  <c r="H69" i="2" s="1"/>
  <c r="D5" i="2" l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  <c r="BC5" i="2" s="1"/>
  <c r="I53" i="2"/>
  <c r="D14" i="2"/>
  <c r="D37" i="2"/>
  <c r="D30" i="2"/>
  <c r="J53" i="2" l="1"/>
  <c r="E37" i="2"/>
  <c r="K53" i="2" l="1"/>
  <c r="F37" i="2"/>
  <c r="L53" i="2" l="1"/>
  <c r="G37" i="2"/>
  <c r="M53" i="2" l="1"/>
  <c r="H37" i="2"/>
  <c r="N53" i="2" l="1"/>
  <c r="I37" i="2"/>
  <c r="O53" i="2" l="1"/>
  <c r="J37" i="2"/>
  <c r="P53" i="2" l="1"/>
  <c r="K37" i="2"/>
  <c r="Q53" i="2" l="1"/>
  <c r="L37" i="2"/>
  <c r="R53" i="2" l="1"/>
  <c r="M37" i="2"/>
  <c r="S53" i="2" l="1"/>
  <c r="N37" i="2"/>
  <c r="T53" i="2" l="1"/>
  <c r="O37" i="2"/>
  <c r="U53" i="2" l="1"/>
  <c r="P37" i="2"/>
  <c r="V53" i="2" l="1"/>
  <c r="Q37" i="2"/>
  <c r="W53" i="2" l="1"/>
  <c r="R37" i="2"/>
  <c r="X53" i="2" l="1"/>
  <c r="S37" i="2"/>
  <c r="Y53" i="2" l="1"/>
  <c r="T37" i="2"/>
  <c r="Z53" i="2" l="1"/>
  <c r="U37" i="2"/>
  <c r="AA53" i="2" l="1"/>
  <c r="V37" i="2"/>
  <c r="AB53" i="2" l="1"/>
  <c r="W37" i="2"/>
  <c r="AC53" i="2" l="1"/>
  <c r="X37" i="2"/>
  <c r="AD53" i="2" l="1"/>
  <c r="Y37" i="2"/>
  <c r="AE53" i="2" l="1"/>
  <c r="Z37" i="2"/>
  <c r="AF53" i="2" l="1"/>
  <c r="AA37" i="2"/>
  <c r="AG53" i="2" l="1"/>
  <c r="AB37" i="2"/>
  <c r="AH53" i="2" l="1"/>
  <c r="AC37" i="2"/>
  <c r="AI53" i="2" l="1"/>
  <c r="AD37" i="2"/>
  <c r="AJ53" i="2" l="1"/>
  <c r="AE37" i="2"/>
  <c r="AK53" i="2" l="1"/>
  <c r="AF37" i="2"/>
  <c r="AL53" i="2" l="1"/>
  <c r="AG37" i="2"/>
  <c r="AM53" i="2" l="1"/>
  <c r="AH37" i="2"/>
  <c r="AN53" i="2" l="1"/>
  <c r="AI37" i="2"/>
  <c r="AO53" i="2" l="1"/>
  <c r="AJ37" i="2"/>
  <c r="AP53" i="2" l="1"/>
  <c r="AK37" i="2"/>
  <c r="AQ53" i="2" l="1"/>
  <c r="AL37" i="2"/>
  <c r="AR53" i="2" l="1"/>
  <c r="AM37" i="2"/>
  <c r="AS53" i="2" l="1"/>
  <c r="AN37" i="2"/>
  <c r="AT53" i="2" l="1"/>
  <c r="AO37" i="2"/>
  <c r="AU53" i="2" l="1"/>
  <c r="AP37" i="2"/>
  <c r="AV53" i="2" l="1"/>
  <c r="AQ37" i="2"/>
  <c r="AW53" i="2" l="1"/>
  <c r="AR37" i="2"/>
  <c r="AX53" i="2" l="1"/>
  <c r="AS37" i="2"/>
  <c r="AY53" i="2" l="1"/>
  <c r="AT37" i="2"/>
  <c r="AZ53" i="2" l="1"/>
  <c r="AU37" i="2"/>
  <c r="BA53" i="2" l="1"/>
  <c r="AV37" i="2"/>
  <c r="BB53" i="2" l="1"/>
  <c r="AW37" i="2"/>
  <c r="BC53" i="2" l="1"/>
  <c r="AX37" i="2"/>
  <c r="AY37" i="2" l="1"/>
  <c r="AZ37" i="2" l="1"/>
  <c r="BA37" i="2" l="1"/>
  <c r="BB37" i="2" l="1"/>
  <c r="BC37" i="2" l="1"/>
  <c r="BC10" i="2" l="1"/>
  <c r="BC9" i="2"/>
  <c r="BC8" i="2"/>
  <c r="BC7" i="2"/>
  <c r="AY67" i="2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D6" i="2"/>
  <c r="D29" i="2" l="1"/>
  <c r="I69" i="2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X69" i="2" s="1"/>
  <c r="Y69" i="2" s="1"/>
  <c r="Z69" i="2" s="1"/>
  <c r="AA69" i="2" s="1"/>
  <c r="AB69" i="2" s="1"/>
  <c r="AC69" i="2" s="1"/>
  <c r="AD69" i="2" s="1"/>
  <c r="AE69" i="2" s="1"/>
  <c r="AF69" i="2" s="1"/>
  <c r="AG69" i="2" s="1"/>
  <c r="AH69" i="2" s="1"/>
  <c r="AI69" i="2" s="1"/>
  <c r="AJ69" i="2" s="1"/>
  <c r="AK69" i="2" s="1"/>
  <c r="AL69" i="2" s="1"/>
  <c r="AM69" i="2" s="1"/>
  <c r="AN69" i="2" s="1"/>
  <c r="AO69" i="2" s="1"/>
  <c r="AP69" i="2" s="1"/>
  <c r="AQ69" i="2" s="1"/>
  <c r="AR69" i="2" s="1"/>
  <c r="AS69" i="2" s="1"/>
  <c r="AT69" i="2" s="1"/>
  <c r="AU69" i="2" s="1"/>
  <c r="AV69" i="2" s="1"/>
  <c r="AW69" i="2" s="1"/>
  <c r="AX69" i="2" s="1"/>
  <c r="AY69" i="2" s="1"/>
  <c r="AZ69" i="2" s="1"/>
  <c r="BA64" i="2" s="1"/>
  <c r="BA63" i="2" s="1"/>
  <c r="AZ67" i="2" s="1"/>
  <c r="AZ65" i="2" s="1"/>
  <c r="E29" i="2" l="1"/>
  <c r="BA67" i="2"/>
  <c r="BA69" i="2"/>
  <c r="BA65" i="2"/>
  <c r="BA66" i="2" s="1"/>
  <c r="AZ66" i="2" s="1"/>
  <c r="AY66" i="2" s="1"/>
  <c r="F29" i="2" l="1"/>
  <c r="AZ64" i="2"/>
  <c r="AX66" i="2"/>
  <c r="AY64" i="2"/>
  <c r="AY63" i="2" s="1"/>
  <c r="AX67" i="2" s="1"/>
  <c r="G29" i="2" l="1"/>
  <c r="AW66" i="2"/>
  <c r="AX64" i="2"/>
  <c r="AX65" i="2" s="1"/>
  <c r="AY65" i="2"/>
  <c r="H29" i="2" l="1"/>
  <c r="AX63" i="2"/>
  <c r="AW67" i="2" s="1"/>
  <c r="AW64" i="2" s="1"/>
  <c r="AW65" i="2" s="1"/>
  <c r="AV66" i="2"/>
  <c r="I29" i="2" l="1"/>
  <c r="AU66" i="2"/>
  <c r="AW63" i="2"/>
  <c r="AV67" i="2" s="1"/>
  <c r="J29" i="2" l="1"/>
  <c r="AV64" i="2"/>
  <c r="AV65" i="2" s="1"/>
  <c r="AT66" i="2"/>
  <c r="K29" i="2" l="1"/>
  <c r="AS66" i="2"/>
  <c r="AV63" i="2"/>
  <c r="AU67" i="2" s="1"/>
  <c r="L29" i="2" l="1"/>
  <c r="AU64" i="2"/>
  <c r="AU65" i="2" s="1"/>
  <c r="AR66" i="2"/>
  <c r="M29" i="2" l="1"/>
  <c r="AQ66" i="2"/>
  <c r="AU63" i="2"/>
  <c r="AT67" i="2" s="1"/>
  <c r="N29" i="2" l="1"/>
  <c r="AT64" i="2"/>
  <c r="AT65" i="2" s="1"/>
  <c r="AP66" i="2"/>
  <c r="O29" i="2" l="1"/>
  <c r="AO66" i="2"/>
  <c r="AT63" i="2"/>
  <c r="AS67" i="2" s="1"/>
  <c r="P29" i="2" l="1"/>
  <c r="AS64" i="2"/>
  <c r="AS65" i="2" s="1"/>
  <c r="AN66" i="2"/>
  <c r="Q29" i="2" l="1"/>
  <c r="AM66" i="2"/>
  <c r="AS63" i="2"/>
  <c r="AR67" i="2" s="1"/>
  <c r="R29" i="2" l="1"/>
  <c r="AR64" i="2"/>
  <c r="AR65" i="2" s="1"/>
  <c r="AL66" i="2"/>
  <c r="S29" i="2" l="1"/>
  <c r="AK66" i="2"/>
  <c r="AR63" i="2"/>
  <c r="AQ67" i="2" l="1"/>
  <c r="AQ64" i="2" s="1"/>
  <c r="AQ65" i="2" s="1"/>
  <c r="E57" i="2"/>
  <c r="E55" i="2"/>
  <c r="D55" i="2"/>
  <c r="D58" i="2" s="1"/>
  <c r="E54" i="2" s="1"/>
  <c r="D56" i="2"/>
  <c r="D57" i="2"/>
  <c r="E19" i="1" s="1"/>
  <c r="E56" i="2"/>
  <c r="F55" i="2"/>
  <c r="F56" i="2"/>
  <c r="F57" i="2"/>
  <c r="G57" i="2"/>
  <c r="G55" i="2"/>
  <c r="G56" i="2"/>
  <c r="H55" i="2"/>
  <c r="H56" i="2"/>
  <c r="H57" i="2"/>
  <c r="I57" i="2"/>
  <c r="I55" i="2"/>
  <c r="I56" i="2"/>
  <c r="J56" i="2"/>
  <c r="J55" i="2"/>
  <c r="J57" i="2"/>
  <c r="K56" i="2"/>
  <c r="K57" i="2"/>
  <c r="K55" i="2"/>
  <c r="L56" i="2"/>
  <c r="L55" i="2"/>
  <c r="L57" i="2"/>
  <c r="M56" i="2"/>
  <c r="M57" i="2"/>
  <c r="M55" i="2"/>
  <c r="N56" i="2"/>
  <c r="N55" i="2"/>
  <c r="N57" i="2"/>
  <c r="O56" i="2"/>
  <c r="O57" i="2"/>
  <c r="O55" i="2"/>
  <c r="P56" i="2"/>
  <c r="P55" i="2"/>
  <c r="P57" i="2"/>
  <c r="Q56" i="2"/>
  <c r="Q57" i="2"/>
  <c r="Q55" i="2"/>
  <c r="R56" i="2"/>
  <c r="R55" i="2"/>
  <c r="R57" i="2"/>
  <c r="S56" i="2"/>
  <c r="S57" i="2"/>
  <c r="S55" i="2"/>
  <c r="T56" i="2"/>
  <c r="T55" i="2"/>
  <c r="T57" i="2"/>
  <c r="U56" i="2"/>
  <c r="U57" i="2"/>
  <c r="U55" i="2"/>
  <c r="V56" i="2"/>
  <c r="V55" i="2"/>
  <c r="V57" i="2"/>
  <c r="W56" i="2"/>
  <c r="W57" i="2"/>
  <c r="W55" i="2"/>
  <c r="X56" i="2"/>
  <c r="X55" i="2"/>
  <c r="X57" i="2"/>
  <c r="Y56" i="2"/>
  <c r="Y57" i="2"/>
  <c r="Y55" i="2"/>
  <c r="Z55" i="2"/>
  <c r="Z57" i="2"/>
  <c r="Z56" i="2"/>
  <c r="AA56" i="2"/>
  <c r="AA57" i="2"/>
  <c r="AA55" i="2"/>
  <c r="AB55" i="2"/>
  <c r="AB57" i="2"/>
  <c r="AB56" i="2"/>
  <c r="AC56" i="2"/>
  <c r="AC57" i="2"/>
  <c r="AC55" i="2"/>
  <c r="AD55" i="2"/>
  <c r="AD57" i="2"/>
  <c r="AD56" i="2"/>
  <c r="AE56" i="2"/>
  <c r="AE57" i="2"/>
  <c r="AE55" i="2"/>
  <c r="AF55" i="2"/>
  <c r="AF57" i="2"/>
  <c r="AF56" i="2"/>
  <c r="AG56" i="2"/>
  <c r="AG57" i="2"/>
  <c r="AG55" i="2"/>
  <c r="AH55" i="2"/>
  <c r="AH57" i="2"/>
  <c r="AH56" i="2"/>
  <c r="AI57" i="2"/>
  <c r="AI55" i="2"/>
  <c r="AI56" i="2"/>
  <c r="AJ56" i="2"/>
  <c r="AJ55" i="2"/>
  <c r="AJ57" i="2"/>
  <c r="AK57" i="2"/>
  <c r="AK55" i="2"/>
  <c r="AK56" i="2"/>
  <c r="AL56" i="2"/>
  <c r="AL55" i="2"/>
  <c r="AL57" i="2"/>
  <c r="AM57" i="2"/>
  <c r="AM55" i="2"/>
  <c r="AM56" i="2"/>
  <c r="AN56" i="2"/>
  <c r="AN55" i="2"/>
  <c r="AN57" i="2"/>
  <c r="AO57" i="2"/>
  <c r="AO55" i="2"/>
  <c r="AO56" i="2"/>
  <c r="AP56" i="2"/>
  <c r="AP55" i="2"/>
  <c r="AP57" i="2"/>
  <c r="AQ56" i="2"/>
  <c r="AQ57" i="2"/>
  <c r="AQ55" i="2"/>
  <c r="AR56" i="2"/>
  <c r="AR55" i="2"/>
  <c r="AR57" i="2"/>
  <c r="AS57" i="2"/>
  <c r="AS55" i="2"/>
  <c r="AS56" i="2"/>
  <c r="AT56" i="2"/>
  <c r="AT55" i="2"/>
  <c r="AT57" i="2"/>
  <c r="AU57" i="2"/>
  <c r="AU55" i="2"/>
  <c r="AU56" i="2"/>
  <c r="AV55" i="2"/>
  <c r="AV57" i="2"/>
  <c r="AV56" i="2"/>
  <c r="AW57" i="2"/>
  <c r="AW55" i="2"/>
  <c r="AW56" i="2"/>
  <c r="AX56" i="2"/>
  <c r="AX55" i="2"/>
  <c r="AX57" i="2"/>
  <c r="AY57" i="2"/>
  <c r="AY55" i="2"/>
  <c r="AY56" i="2"/>
  <c r="AZ56" i="2"/>
  <c r="AZ55" i="2"/>
  <c r="AZ57" i="2"/>
  <c r="BA57" i="2"/>
  <c r="BA55" i="2"/>
  <c r="BA56" i="2"/>
  <c r="BB56" i="2"/>
  <c r="BB55" i="2"/>
  <c r="BB57" i="2"/>
  <c r="BC56" i="2"/>
  <c r="BC57" i="2"/>
  <c r="BC55" i="2"/>
  <c r="T29" i="2"/>
  <c r="AJ66" i="2"/>
  <c r="E58" i="2" l="1"/>
  <c r="F54" i="2" s="1"/>
  <c r="F58" i="2" s="1"/>
  <c r="G54" i="2" s="1"/>
  <c r="G58" i="2" s="1"/>
  <c r="H54" i="2" s="1"/>
  <c r="H58" i="2" s="1"/>
  <c r="I54" i="2" s="1"/>
  <c r="I58" i="2" s="1"/>
  <c r="J54" i="2" s="1"/>
  <c r="J58" i="2" s="1"/>
  <c r="K54" i="2" s="1"/>
  <c r="K58" i="2" s="1"/>
  <c r="L54" i="2" s="1"/>
  <c r="L58" i="2" s="1"/>
  <c r="M54" i="2" s="1"/>
  <c r="M58" i="2" s="1"/>
  <c r="N54" i="2" s="1"/>
  <c r="N58" i="2" s="1"/>
  <c r="O54" i="2" s="1"/>
  <c r="O58" i="2" s="1"/>
  <c r="P54" i="2" s="1"/>
  <c r="P58" i="2" s="1"/>
  <c r="Q54" i="2" s="1"/>
  <c r="Q58" i="2" s="1"/>
  <c r="R54" i="2" s="1"/>
  <c r="R58" i="2" s="1"/>
  <c r="S54" i="2" s="1"/>
  <c r="S58" i="2" s="1"/>
  <c r="T54" i="2" s="1"/>
  <c r="T58" i="2" s="1"/>
  <c r="U54" i="2" s="1"/>
  <c r="U58" i="2" s="1"/>
  <c r="V54" i="2" s="1"/>
  <c r="V58" i="2" s="1"/>
  <c r="W54" i="2" s="1"/>
  <c r="W58" i="2" s="1"/>
  <c r="X54" i="2" s="1"/>
  <c r="X58" i="2" s="1"/>
  <c r="Y54" i="2" s="1"/>
  <c r="Y58" i="2" s="1"/>
  <c r="Z54" i="2" s="1"/>
  <c r="Z58" i="2" s="1"/>
  <c r="AA54" i="2" s="1"/>
  <c r="AA58" i="2" s="1"/>
  <c r="AB54" i="2" s="1"/>
  <c r="AB58" i="2" s="1"/>
  <c r="AC54" i="2" s="1"/>
  <c r="AC58" i="2" s="1"/>
  <c r="AD54" i="2" s="1"/>
  <c r="AD58" i="2" s="1"/>
  <c r="AE54" i="2" s="1"/>
  <c r="AE58" i="2" s="1"/>
  <c r="AF54" i="2" s="1"/>
  <c r="AF58" i="2" s="1"/>
  <c r="AG54" i="2" s="1"/>
  <c r="AG58" i="2" s="1"/>
  <c r="AH54" i="2" s="1"/>
  <c r="AH58" i="2" s="1"/>
  <c r="AI54" i="2" s="1"/>
  <c r="AI58" i="2" s="1"/>
  <c r="AJ54" i="2" s="1"/>
  <c r="AJ58" i="2" s="1"/>
  <c r="AK54" i="2" s="1"/>
  <c r="AK58" i="2" s="1"/>
  <c r="AL54" i="2" s="1"/>
  <c r="AL58" i="2" s="1"/>
  <c r="AM54" i="2" s="1"/>
  <c r="AM58" i="2" s="1"/>
  <c r="AN54" i="2" s="1"/>
  <c r="AN58" i="2" s="1"/>
  <c r="AO54" i="2" s="1"/>
  <c r="AO58" i="2" s="1"/>
  <c r="AP54" i="2" s="1"/>
  <c r="AP58" i="2" s="1"/>
  <c r="AQ54" i="2" s="1"/>
  <c r="AQ58" i="2" s="1"/>
  <c r="AR54" i="2" s="1"/>
  <c r="AR58" i="2" s="1"/>
  <c r="AS54" i="2" s="1"/>
  <c r="AS58" i="2" s="1"/>
  <c r="AT54" i="2" s="1"/>
  <c r="AT58" i="2" s="1"/>
  <c r="AU54" i="2" s="1"/>
  <c r="AU58" i="2" s="1"/>
  <c r="AV54" i="2" s="1"/>
  <c r="AV58" i="2" s="1"/>
  <c r="AW54" i="2" s="1"/>
  <c r="AW58" i="2" s="1"/>
  <c r="AX54" i="2" s="1"/>
  <c r="AX58" i="2" s="1"/>
  <c r="AY54" i="2" s="1"/>
  <c r="AY58" i="2" s="1"/>
  <c r="AZ54" i="2" s="1"/>
  <c r="AZ58" i="2" s="1"/>
  <c r="BA54" i="2" s="1"/>
  <c r="BA58" i="2" s="1"/>
  <c r="BB54" i="2" s="1"/>
  <c r="BB58" i="2" s="1"/>
  <c r="BC54" i="2" s="1"/>
  <c r="BC58" i="2" s="1"/>
  <c r="U29" i="2"/>
  <c r="AI66" i="2"/>
  <c r="AQ63" i="2"/>
  <c r="AP67" i="2" s="1"/>
  <c r="V29" i="2" l="1"/>
  <c r="AP64" i="2"/>
  <c r="AP65" i="2" s="1"/>
  <c r="AH66" i="2"/>
  <c r="W29" i="2" l="1"/>
  <c r="AG66" i="2"/>
  <c r="AP63" i="2"/>
  <c r="AO67" i="2" l="1"/>
  <c r="AO64" i="2" s="1"/>
  <c r="AO65" i="2" s="1"/>
  <c r="X29" i="2"/>
  <c r="AF66" i="2"/>
  <c r="Y29" i="2" l="1"/>
  <c r="AO63" i="2"/>
  <c r="AN67" i="2" s="1"/>
  <c r="AN64" i="2" s="1"/>
  <c r="AN65" i="2" s="1"/>
  <c r="AE66" i="2"/>
  <c r="Z29" i="2" l="1"/>
  <c r="AN63" i="2"/>
  <c r="AM67" i="2" s="1"/>
  <c r="AD66" i="2"/>
  <c r="AA29" i="2" l="1"/>
  <c r="AC66" i="2"/>
  <c r="AM64" i="2"/>
  <c r="AM65" i="2" s="1"/>
  <c r="AB29" i="2" l="1"/>
  <c r="AM63" i="2"/>
  <c r="AL67" i="2" s="1"/>
  <c r="AB66" i="2"/>
  <c r="AC29" i="2" l="1"/>
  <c r="AA66" i="2"/>
  <c r="AL64" i="2"/>
  <c r="AL65" i="2" s="1"/>
  <c r="AD29" i="2" l="1"/>
  <c r="AL63" i="2"/>
  <c r="Z66" i="2"/>
  <c r="AE29" i="2" l="1"/>
  <c r="AK67" i="2"/>
  <c r="AK64" i="2" s="1"/>
  <c r="AK65" i="2" s="1"/>
  <c r="Y66" i="2"/>
  <c r="AF29" i="2" l="1"/>
  <c r="AK63" i="2"/>
  <c r="X66" i="2"/>
  <c r="AG29" i="2" l="1"/>
  <c r="AJ67" i="2"/>
  <c r="AJ64" i="2" s="1"/>
  <c r="AJ65" i="2" s="1"/>
  <c r="W66" i="2"/>
  <c r="AH29" i="2" l="1"/>
  <c r="AJ63" i="2"/>
  <c r="AI67" i="2" s="1"/>
  <c r="V66" i="2"/>
  <c r="AI29" i="2" l="1"/>
  <c r="U66" i="2"/>
  <c r="AI64" i="2"/>
  <c r="AI65" i="2" s="1"/>
  <c r="AJ29" i="2" l="1"/>
  <c r="AI63" i="2"/>
  <c r="AH67" i="2" s="1"/>
  <c r="T66" i="2"/>
  <c r="AK29" i="2" l="1"/>
  <c r="S66" i="2"/>
  <c r="AH64" i="2"/>
  <c r="AH65" i="2" s="1"/>
  <c r="AL29" i="2" l="1"/>
  <c r="AH63" i="2"/>
  <c r="AG67" i="2" s="1"/>
  <c r="R66" i="2"/>
  <c r="AM29" i="2" l="1"/>
  <c r="Q66" i="2"/>
  <c r="AG64" i="2"/>
  <c r="AG65" i="2" s="1"/>
  <c r="AN29" i="2" l="1"/>
  <c r="AG63" i="2"/>
  <c r="AF67" i="2" s="1"/>
  <c r="P66" i="2"/>
  <c r="AO29" i="2" l="1"/>
  <c r="O66" i="2"/>
  <c r="AF64" i="2"/>
  <c r="AF65" i="2" s="1"/>
  <c r="AP29" i="2" l="1"/>
  <c r="AF63" i="2"/>
  <c r="AE67" i="2" s="1"/>
  <c r="N66" i="2"/>
  <c r="AQ29" i="2" l="1"/>
  <c r="M66" i="2"/>
  <c r="AE64" i="2"/>
  <c r="AE65" i="2" s="1"/>
  <c r="AR29" i="2" l="1"/>
  <c r="AE63" i="2"/>
  <c r="AD67" i="2" s="1"/>
  <c r="L66" i="2"/>
  <c r="AS29" i="2" l="1"/>
  <c r="K66" i="2"/>
  <c r="AD64" i="2"/>
  <c r="AD65" i="2" s="1"/>
  <c r="AT29" i="2" l="1"/>
  <c r="AD63" i="2"/>
  <c r="AC67" i="2" s="1"/>
  <c r="J66" i="2"/>
  <c r="AU29" i="2" l="1"/>
  <c r="I66" i="2"/>
  <c r="H66" i="2" s="1"/>
  <c r="AC64" i="2"/>
  <c r="AC65" i="2" s="1"/>
  <c r="AV29" i="2" l="1"/>
  <c r="G66" i="2"/>
  <c r="AC63" i="2"/>
  <c r="AB67" i="2" s="1"/>
  <c r="AW29" i="2" l="1"/>
  <c r="F66" i="2"/>
  <c r="AB64" i="2"/>
  <c r="AB65" i="2" s="1"/>
  <c r="AX29" i="2" l="1"/>
  <c r="E66" i="2"/>
  <c r="AB63" i="2"/>
  <c r="AA67" i="2" s="1"/>
  <c r="AY29" i="2" l="1"/>
  <c r="D66" i="2"/>
  <c r="AA64" i="2"/>
  <c r="AA65" i="2" s="1"/>
  <c r="AZ29" i="2" l="1"/>
  <c r="AA63" i="2"/>
  <c r="Z67" i="2" s="1"/>
  <c r="BA29" i="2" l="1"/>
  <c r="Z64" i="2"/>
  <c r="Z65" i="2" s="1"/>
  <c r="BB29" i="2" l="1"/>
  <c r="Z63" i="2"/>
  <c r="Y67" i="2" l="1"/>
  <c r="AD25" i="2"/>
  <c r="J24" i="2"/>
  <c r="AP24" i="2"/>
  <c r="V23" i="2"/>
  <c r="BB23" i="2"/>
  <c r="AG25" i="2"/>
  <c r="M24" i="2"/>
  <c r="AS24" i="2"/>
  <c r="AW23" i="2"/>
  <c r="H25" i="2"/>
  <c r="AR25" i="2"/>
  <c r="D24" i="2"/>
  <c r="O25" i="2"/>
  <c r="AA24" i="2"/>
  <c r="W23" i="2"/>
  <c r="AB24" i="2"/>
  <c r="AN23" i="2"/>
  <c r="AY25" i="2"/>
  <c r="U23" i="2"/>
  <c r="AH25" i="2"/>
  <c r="N24" i="2"/>
  <c r="AT24" i="2"/>
  <c r="Z23" i="2"/>
  <c r="E25" i="2"/>
  <c r="AK25" i="2"/>
  <c r="Q24" i="2"/>
  <c r="AW24" i="2"/>
  <c r="BC24" i="2"/>
  <c r="L25" i="2"/>
  <c r="AZ25" i="2"/>
  <c r="L23" i="2"/>
  <c r="W25" i="2"/>
  <c r="AI24" i="2"/>
  <c r="AM23" i="2"/>
  <c r="AJ24" i="2"/>
  <c r="AV23" i="2"/>
  <c r="G24" i="2"/>
  <c r="AK23" i="2"/>
  <c r="F25" i="2"/>
  <c r="AL25" i="2"/>
  <c r="R24" i="2"/>
  <c r="AX24" i="2"/>
  <c r="AD23" i="2"/>
  <c r="I25" i="2"/>
  <c r="AO25" i="2"/>
  <c r="U24" i="2"/>
  <c r="BA24" i="2"/>
  <c r="K23" i="2"/>
  <c r="P25" i="2"/>
  <c r="H24" i="2"/>
  <c r="T23" i="2"/>
  <c r="AE25" i="2"/>
  <c r="AQ24" i="2"/>
  <c r="BC23" i="2"/>
  <c r="AR24" i="2"/>
  <c r="D23" i="2"/>
  <c r="D26" i="2" s="1"/>
  <c r="E22" i="2" s="1"/>
  <c r="O24" i="2"/>
  <c r="BA23" i="2"/>
  <c r="J25" i="2"/>
  <c r="AP25" i="2"/>
  <c r="V24" i="2"/>
  <c r="BB24" i="2"/>
  <c r="AH23" i="2"/>
  <c r="M25" i="2"/>
  <c r="AS25" i="2"/>
  <c r="Y24" i="2"/>
  <c r="I23" i="2"/>
  <c r="S23" i="2"/>
  <c r="T25" i="2"/>
  <c r="P24" i="2"/>
  <c r="AB23" i="2"/>
  <c r="AM25" i="2"/>
  <c r="AY24" i="2"/>
  <c r="AN25" i="2"/>
  <c r="AZ24" i="2"/>
  <c r="K25" i="2"/>
  <c r="W24" i="2"/>
  <c r="O23" i="2"/>
  <c r="N25" i="2"/>
  <c r="AT25" i="2"/>
  <c r="Z24" i="2"/>
  <c r="F23" i="2"/>
  <c r="AL23" i="2"/>
  <c r="Q25" i="2"/>
  <c r="AW25" i="2"/>
  <c r="AC24" i="2"/>
  <c r="Q23" i="2"/>
  <c r="AA23" i="2"/>
  <c r="X25" i="2"/>
  <c r="X24" i="2"/>
  <c r="AJ23" i="2"/>
  <c r="AU25" i="2"/>
  <c r="M23" i="2"/>
  <c r="AV25" i="2"/>
  <c r="H23" i="2"/>
  <c r="S25" i="2"/>
  <c r="AE24" i="2"/>
  <c r="AE23" i="2"/>
  <c r="V25" i="2"/>
  <c r="AH24" i="2"/>
  <c r="AT23" i="2"/>
  <c r="E24" i="2"/>
  <c r="AG23" i="2"/>
  <c r="AF25" i="2"/>
  <c r="AZ23" i="2"/>
  <c r="AS23" i="2"/>
  <c r="X23" i="2"/>
  <c r="AU24" i="2"/>
  <c r="Z25" i="2"/>
  <c r="R23" i="2"/>
  <c r="AC25" i="2"/>
  <c r="AO24" i="2"/>
  <c r="AY23" i="2"/>
  <c r="AJ25" i="2"/>
  <c r="G25" i="2"/>
  <c r="G23" i="2"/>
  <c r="AF23" i="2"/>
  <c r="E23" i="2"/>
  <c r="R25" i="2"/>
  <c r="AX25" i="2"/>
  <c r="AD24" i="2"/>
  <c r="J23" i="2"/>
  <c r="AP23" i="2"/>
  <c r="U25" i="2"/>
  <c r="BA25" i="2"/>
  <c r="AG24" i="2"/>
  <c r="Y23" i="2"/>
  <c r="AI23" i="2"/>
  <c r="AB25" i="2"/>
  <c r="AF24" i="2"/>
  <c r="AR23" i="2"/>
  <c r="BC25" i="2"/>
  <c r="AC23" i="2"/>
  <c r="D25" i="2"/>
  <c r="E15" i="1" s="1"/>
  <c r="P23" i="2"/>
  <c r="AA25" i="2"/>
  <c r="AM24" i="2"/>
  <c r="AU23" i="2"/>
  <c r="BB25" i="2"/>
  <c r="N23" i="2"/>
  <c r="Y25" i="2"/>
  <c r="AK24" i="2"/>
  <c r="AQ23" i="2"/>
  <c r="AN24" i="2"/>
  <c r="K24" i="2"/>
  <c r="L24" i="2"/>
  <c r="AI25" i="2"/>
  <c r="F24" i="2"/>
  <c r="AL24" i="2"/>
  <c r="AX23" i="2"/>
  <c r="I24" i="2"/>
  <c r="AO23" i="2"/>
  <c r="AV24" i="2"/>
  <c r="S24" i="2"/>
  <c r="T24" i="2"/>
  <c r="AQ25" i="2"/>
  <c r="BC29" i="2"/>
  <c r="Y64" i="2"/>
  <c r="Y65" i="2" s="1"/>
  <c r="E26" i="2" l="1"/>
  <c r="F22" i="2" s="1"/>
  <c r="F26" i="2" s="1"/>
  <c r="G22" i="2" s="1"/>
  <c r="G26" i="2" s="1"/>
  <c r="H22" i="2" s="1"/>
  <c r="H26" i="2" s="1"/>
  <c r="I22" i="2" s="1"/>
  <c r="I26" i="2" s="1"/>
  <c r="J22" i="2" s="1"/>
  <c r="J26" i="2" s="1"/>
  <c r="K22" i="2" s="1"/>
  <c r="K26" i="2" s="1"/>
  <c r="L22" i="2" s="1"/>
  <c r="L26" i="2" s="1"/>
  <c r="M22" i="2" s="1"/>
  <c r="M26" i="2" s="1"/>
  <c r="N22" i="2" s="1"/>
  <c r="N26" i="2" s="1"/>
  <c r="O22" i="2" s="1"/>
  <c r="O26" i="2" s="1"/>
  <c r="P22" i="2" s="1"/>
  <c r="P26" i="2" s="1"/>
  <c r="Q22" i="2" s="1"/>
  <c r="Q26" i="2" s="1"/>
  <c r="R22" i="2" s="1"/>
  <c r="R26" i="2" s="1"/>
  <c r="S22" i="2" s="1"/>
  <c r="S26" i="2" s="1"/>
  <c r="T22" i="2" s="1"/>
  <c r="T26" i="2" s="1"/>
  <c r="U22" i="2" s="1"/>
  <c r="U26" i="2" s="1"/>
  <c r="V22" i="2" s="1"/>
  <c r="V26" i="2" s="1"/>
  <c r="W22" i="2" s="1"/>
  <c r="W26" i="2" s="1"/>
  <c r="X22" i="2" s="1"/>
  <c r="X26" i="2" s="1"/>
  <c r="Y22" i="2" s="1"/>
  <c r="Y26" i="2" s="1"/>
  <c r="Z22" i="2" s="1"/>
  <c r="Z26" i="2" s="1"/>
  <c r="AA22" i="2" s="1"/>
  <c r="AA26" i="2" s="1"/>
  <c r="AB22" i="2" s="1"/>
  <c r="Y63" i="2"/>
  <c r="X67" i="2" s="1"/>
  <c r="X64" i="2" s="1"/>
  <c r="X65" i="2" s="1"/>
  <c r="AB26" i="2" l="1"/>
  <c r="AC22" i="2" s="1"/>
  <c r="X63" i="2"/>
  <c r="W67" i="2" l="1"/>
  <c r="E17" i="2"/>
  <c r="I15" i="2"/>
  <c r="N17" i="2"/>
  <c r="T17" i="2"/>
  <c r="Y15" i="2"/>
  <c r="AD15" i="2"/>
  <c r="AJ17" i="2"/>
  <c r="AO15" i="2"/>
  <c r="AT15" i="2"/>
  <c r="AZ17" i="2"/>
  <c r="BC15" i="2"/>
  <c r="J16" i="2"/>
  <c r="O16" i="2"/>
  <c r="U17" i="2"/>
  <c r="Z15" i="2"/>
  <c r="AE17" i="2"/>
  <c r="AK17" i="2"/>
  <c r="AP16" i="2"/>
  <c r="AU16" i="2"/>
  <c r="BA17" i="2"/>
  <c r="AI16" i="2"/>
  <c r="AJ16" i="2"/>
  <c r="D17" i="2"/>
  <c r="E14" i="1" s="1"/>
  <c r="J17" i="2"/>
  <c r="O15" i="2"/>
  <c r="T16" i="2"/>
  <c r="Z17" i="2"/>
  <c r="AE16" i="2"/>
  <c r="AJ15" i="2"/>
  <c r="AP17" i="2"/>
  <c r="AU17" i="2"/>
  <c r="AZ15" i="2"/>
  <c r="E16" i="2"/>
  <c r="K17" i="2"/>
  <c r="P17" i="2"/>
  <c r="U16" i="2"/>
  <c r="AA15" i="2"/>
  <c r="AF15" i="2"/>
  <c r="AK16" i="2"/>
  <c r="AQ15" i="2"/>
  <c r="AV15" i="2"/>
  <c r="BA16" i="2"/>
  <c r="AD16" i="2"/>
  <c r="O17" i="2"/>
  <c r="AZ16" i="2"/>
  <c r="E15" i="2"/>
  <c r="J15" i="2"/>
  <c r="P16" i="2"/>
  <c r="U15" i="2"/>
  <c r="Z16" i="2"/>
  <c r="AF16" i="2"/>
  <c r="AK15" i="2"/>
  <c r="AP15" i="2"/>
  <c r="AV16" i="2"/>
  <c r="BA15" i="2"/>
  <c r="F15" i="2"/>
  <c r="K15" i="2"/>
  <c r="Q17" i="2"/>
  <c r="V16" i="2"/>
  <c r="AA17" i="2"/>
  <c r="AG17" i="2"/>
  <c r="AL16" i="2"/>
  <c r="AQ17" i="2"/>
  <c r="AW17" i="2"/>
  <c r="BB17" i="2"/>
  <c r="H15" i="2"/>
  <c r="AT16" i="2"/>
  <c r="Y16" i="2"/>
  <c r="F17" i="2"/>
  <c r="K16" i="2"/>
  <c r="P15" i="2"/>
  <c r="V15" i="2"/>
  <c r="AA16" i="2"/>
  <c r="AF17" i="2"/>
  <c r="AL15" i="2"/>
  <c r="AQ16" i="2"/>
  <c r="AV17" i="2"/>
  <c r="BB15" i="2"/>
  <c r="G16" i="2"/>
  <c r="L16" i="2"/>
  <c r="Q16" i="2"/>
  <c r="W15" i="2"/>
  <c r="AB15" i="2"/>
  <c r="AG16" i="2"/>
  <c r="AM15" i="2"/>
  <c r="AR15" i="2"/>
  <c r="AW15" i="2"/>
  <c r="N16" i="2"/>
  <c r="BC17" i="2"/>
  <c r="AO16" i="2"/>
  <c r="F16" i="2"/>
  <c r="L17" i="2"/>
  <c r="Q15" i="2"/>
  <c r="V17" i="2"/>
  <c r="AB17" i="2"/>
  <c r="AG15" i="2"/>
  <c r="AL17" i="2"/>
  <c r="AR17" i="2"/>
  <c r="AW16" i="2"/>
  <c r="BB16" i="2"/>
  <c r="G15" i="2"/>
  <c r="M17" i="2"/>
  <c r="R16" i="2"/>
  <c r="W17" i="2"/>
  <c r="AC17" i="2"/>
  <c r="AH16" i="2"/>
  <c r="AM16" i="2"/>
  <c r="AS17" i="2"/>
  <c r="AX16" i="2"/>
  <c r="D16" i="2"/>
  <c r="AN15" i="2"/>
  <c r="T15" i="2"/>
  <c r="G17" i="2"/>
  <c r="L15" i="2"/>
  <c r="R17" i="2"/>
  <c r="W16" i="2"/>
  <c r="AB16" i="2"/>
  <c r="AH17" i="2"/>
  <c r="AM17" i="2"/>
  <c r="AR16" i="2"/>
  <c r="AX17" i="2"/>
  <c r="BC16" i="2"/>
  <c r="H16" i="2"/>
  <c r="M16" i="2"/>
  <c r="S15" i="2"/>
  <c r="X15" i="2"/>
  <c r="AC16" i="2"/>
  <c r="AI15" i="2"/>
  <c r="AN17" i="2"/>
  <c r="AS16" i="2"/>
  <c r="AY15" i="2"/>
  <c r="X17" i="2"/>
  <c r="I16" i="2"/>
  <c r="AU15" i="2"/>
  <c r="H17" i="2"/>
  <c r="M15" i="2"/>
  <c r="R15" i="2"/>
  <c r="X16" i="2"/>
  <c r="AC15" i="2"/>
  <c r="AH15" i="2"/>
  <c r="AN16" i="2"/>
  <c r="AS15" i="2"/>
  <c r="AX15" i="2"/>
  <c r="D15" i="2"/>
  <c r="D18" i="2" s="1"/>
  <c r="E14" i="2" s="1"/>
  <c r="I17" i="2"/>
  <c r="N15" i="2"/>
  <c r="S17" i="2"/>
  <c r="Y17" i="2"/>
  <c r="AD17" i="2"/>
  <c r="AI17" i="2"/>
  <c r="AO17" i="2"/>
  <c r="AT17" i="2"/>
  <c r="AY17" i="2"/>
  <c r="S16" i="2"/>
  <c r="AY16" i="2"/>
  <c r="AE15" i="2"/>
  <c r="AC26" i="2"/>
  <c r="AD22" i="2" s="1"/>
  <c r="W64" i="2"/>
  <c r="W65" i="2" s="1"/>
  <c r="E18" i="2" l="1"/>
  <c r="F14" i="2" s="1"/>
  <c r="F18" i="2" s="1"/>
  <c r="G14" i="2" s="1"/>
  <c r="G18" i="2" s="1"/>
  <c r="H14" i="2" s="1"/>
  <c r="H18" i="2" s="1"/>
  <c r="I14" i="2" s="1"/>
  <c r="I18" i="2" s="1"/>
  <c r="J14" i="2" s="1"/>
  <c r="J18" i="2" s="1"/>
  <c r="K14" i="2" s="1"/>
  <c r="K18" i="2" s="1"/>
  <c r="L14" i="2" s="1"/>
  <c r="L18" i="2" s="1"/>
  <c r="M14" i="2" s="1"/>
  <c r="M18" i="2" s="1"/>
  <c r="N14" i="2" s="1"/>
  <c r="N18" i="2" s="1"/>
  <c r="O14" i="2" s="1"/>
  <c r="O18" i="2" s="1"/>
  <c r="P14" i="2" s="1"/>
  <c r="P18" i="2" s="1"/>
  <c r="Q14" i="2" s="1"/>
  <c r="Q18" i="2" s="1"/>
  <c r="R14" i="2" s="1"/>
  <c r="R18" i="2" s="1"/>
  <c r="S14" i="2" s="1"/>
  <c r="S18" i="2" s="1"/>
  <c r="T14" i="2" s="1"/>
  <c r="T18" i="2" s="1"/>
  <c r="U14" i="2" s="1"/>
  <c r="U18" i="2" s="1"/>
  <c r="V14" i="2" s="1"/>
  <c r="V18" i="2" s="1"/>
  <c r="W14" i="2" s="1"/>
  <c r="W18" i="2" s="1"/>
  <c r="X14" i="2" s="1"/>
  <c r="X18" i="2" s="1"/>
  <c r="Y14" i="2" s="1"/>
  <c r="Y18" i="2" s="1"/>
  <c r="Z14" i="2" s="1"/>
  <c r="Z18" i="2" s="1"/>
  <c r="AA14" i="2" s="1"/>
  <c r="AA18" i="2" s="1"/>
  <c r="AB14" i="2" s="1"/>
  <c r="AB18" i="2" s="1"/>
  <c r="AC14" i="2" s="1"/>
  <c r="AC18" i="2" s="1"/>
  <c r="AD14" i="2" s="1"/>
  <c r="AD18" i="2" s="1"/>
  <c r="AE14" i="2" s="1"/>
  <c r="AE18" i="2" s="1"/>
  <c r="AF14" i="2" s="1"/>
  <c r="AD26" i="2"/>
  <c r="AE22" i="2" s="1"/>
  <c r="W63" i="2"/>
  <c r="V67" i="2" s="1"/>
  <c r="AE26" i="2" l="1"/>
  <c r="AF22" i="2" s="1"/>
  <c r="AF18" i="2"/>
  <c r="AG14" i="2" s="1"/>
  <c r="V64" i="2"/>
  <c r="V65" i="2" s="1"/>
  <c r="AF26" i="2" l="1"/>
  <c r="AG22" i="2" s="1"/>
  <c r="AG18" i="2"/>
  <c r="AH14" i="2" s="1"/>
  <c r="V63" i="2"/>
  <c r="U67" i="2" l="1"/>
  <c r="AB41" i="2"/>
  <c r="N41" i="2"/>
  <c r="AA40" i="2"/>
  <c r="AR39" i="2"/>
  <c r="J40" i="2"/>
  <c r="AL41" i="2"/>
  <c r="AY40" i="2"/>
  <c r="S40" i="2"/>
  <c r="AK40" i="2"/>
  <c r="AW40" i="2"/>
  <c r="Y41" i="2"/>
  <c r="L39" i="2"/>
  <c r="Y39" i="2"/>
  <c r="AT39" i="2"/>
  <c r="T41" i="2"/>
  <c r="AS41" i="2"/>
  <c r="O39" i="2"/>
  <c r="AI40" i="2"/>
  <c r="AU39" i="2"/>
  <c r="H40" i="2"/>
  <c r="M40" i="2"/>
  <c r="U39" i="2"/>
  <c r="AC40" i="2"/>
  <c r="AI41" i="2"/>
  <c r="AR41" i="2"/>
  <c r="D41" i="2"/>
  <c r="E17" i="1" s="1"/>
  <c r="AQ39" i="2"/>
  <c r="P39" i="2"/>
  <c r="AB40" i="2"/>
  <c r="AV39" i="2"/>
  <c r="N39" i="2"/>
  <c r="AM41" i="2"/>
  <c r="E39" i="2"/>
  <c r="W40" i="2"/>
  <c r="AM39" i="2"/>
  <c r="AZ41" i="2"/>
  <c r="Z41" i="2"/>
  <c r="N40" i="2"/>
  <c r="Z40" i="2"/>
  <c r="AX40" i="2"/>
  <c r="AF40" i="2"/>
  <c r="AV41" i="2"/>
  <c r="Q41" i="2"/>
  <c r="AJ41" i="2"/>
  <c r="AV40" i="2"/>
  <c r="W39" i="2"/>
  <c r="AS40" i="2"/>
  <c r="H39" i="2"/>
  <c r="AI39" i="2"/>
  <c r="X41" i="2"/>
  <c r="G40" i="2"/>
  <c r="AY41" i="2"/>
  <c r="R39" i="2"/>
  <c r="AE41" i="2"/>
  <c r="AX39" i="2"/>
  <c r="R40" i="2"/>
  <c r="AP41" i="2"/>
  <c r="G41" i="2"/>
  <c r="AA41" i="2"/>
  <c r="AO40" i="2"/>
  <c r="BC41" i="2"/>
  <c r="AC41" i="2"/>
  <c r="P41" i="2"/>
  <c r="AB39" i="2"/>
  <c r="BA39" i="2"/>
  <c r="AG41" i="2"/>
  <c r="AW41" i="2"/>
  <c r="S41" i="2"/>
  <c r="AK39" i="2"/>
  <c r="AW39" i="2"/>
  <c r="AY39" i="2"/>
  <c r="AL39" i="2"/>
  <c r="AE40" i="2"/>
  <c r="Q39" i="2"/>
  <c r="AN40" i="2"/>
  <c r="AX41" i="2"/>
  <c r="J41" i="2"/>
  <c r="M41" i="2"/>
  <c r="K39" i="2"/>
  <c r="D39" i="2"/>
  <c r="D42" i="2" s="1"/>
  <c r="E38" i="2" s="1"/>
  <c r="E42" i="2" s="1"/>
  <c r="F38" i="2" s="1"/>
  <c r="T40" i="2"/>
  <c r="AF39" i="2"/>
  <c r="AZ39" i="2"/>
  <c r="S39" i="2"/>
  <c r="AT40" i="2"/>
  <c r="I40" i="2"/>
  <c r="AD41" i="2"/>
  <c r="AP40" i="2"/>
  <c r="I39" i="2"/>
  <c r="BC39" i="2"/>
  <c r="R41" i="2"/>
  <c r="AC39" i="2"/>
  <c r="D40" i="2"/>
  <c r="AJ40" i="2"/>
  <c r="E41" i="2"/>
  <c r="U40" i="2"/>
  <c r="AM40" i="2"/>
  <c r="W41" i="2"/>
  <c r="AZ40" i="2"/>
  <c r="AH39" i="2"/>
  <c r="AO39" i="2"/>
  <c r="V40" i="2"/>
  <c r="AG39" i="2"/>
  <c r="O40" i="2"/>
  <c r="F39" i="2"/>
  <c r="V39" i="2"/>
  <c r="AJ39" i="2"/>
  <c r="BB41" i="2"/>
  <c r="AD40" i="2"/>
  <c r="AU41" i="2"/>
  <c r="K41" i="2"/>
  <c r="AE39" i="2"/>
  <c r="AQ40" i="2"/>
  <c r="M39" i="2"/>
  <c r="BB40" i="2"/>
  <c r="T39" i="2"/>
  <c r="AD39" i="2"/>
  <c r="E40" i="2"/>
  <c r="AK41" i="2"/>
  <c r="G39" i="2"/>
  <c r="Y40" i="2"/>
  <c r="AN39" i="2"/>
  <c r="BB39" i="2"/>
  <c r="BA41" i="2"/>
  <c r="AG40" i="2"/>
  <c r="F40" i="2"/>
  <c r="I41" i="2"/>
  <c r="Q40" i="2"/>
  <c r="AP39" i="2"/>
  <c r="X40" i="2"/>
  <c r="J39" i="2"/>
  <c r="X39" i="2"/>
  <c r="AN41" i="2"/>
  <c r="BA40" i="2"/>
  <c r="AH41" i="2"/>
  <c r="BC40" i="2"/>
  <c r="O41" i="2"/>
  <c r="AH40" i="2"/>
  <c r="AT41" i="2"/>
  <c r="U41" i="2"/>
  <c r="H41" i="2"/>
  <c r="V41" i="2"/>
  <c r="AL40" i="2"/>
  <c r="L40" i="2"/>
  <c r="AO41" i="2"/>
  <c r="K40" i="2"/>
  <c r="AF41" i="2"/>
  <c r="AR40" i="2"/>
  <c r="AA39" i="2"/>
  <c r="L41" i="2"/>
  <c r="Z39" i="2"/>
  <c r="AQ41" i="2"/>
  <c r="F41" i="2"/>
  <c r="AU40" i="2"/>
  <c r="P40" i="2"/>
  <c r="AS39" i="2"/>
  <c r="AG26" i="2"/>
  <c r="AH22" i="2" s="1"/>
  <c r="AH18" i="2"/>
  <c r="AI14" i="2" s="1"/>
  <c r="U64" i="2"/>
  <c r="U65" i="2" s="1"/>
  <c r="F42" i="2" l="1"/>
  <c r="G38" i="2" s="1"/>
  <c r="G42" i="2" s="1"/>
  <c r="H38" i="2" s="1"/>
  <c r="H42" i="2" s="1"/>
  <c r="I38" i="2" s="1"/>
  <c r="I42" i="2" s="1"/>
  <c r="J38" i="2" s="1"/>
  <c r="J42" i="2" s="1"/>
  <c r="K38" i="2" s="1"/>
  <c r="K42" i="2" s="1"/>
  <c r="L38" i="2" s="1"/>
  <c r="L42" i="2" s="1"/>
  <c r="M38" i="2" s="1"/>
  <c r="M42" i="2" s="1"/>
  <c r="N38" i="2" s="1"/>
  <c r="N42" i="2" s="1"/>
  <c r="O38" i="2" s="1"/>
  <c r="O42" i="2" s="1"/>
  <c r="P38" i="2" s="1"/>
  <c r="P42" i="2" s="1"/>
  <c r="Q38" i="2" s="1"/>
  <c r="Q42" i="2" s="1"/>
  <c r="R38" i="2" s="1"/>
  <c r="R42" i="2" s="1"/>
  <c r="S38" i="2" s="1"/>
  <c r="S42" i="2" s="1"/>
  <c r="T38" i="2" s="1"/>
  <c r="T42" i="2" s="1"/>
  <c r="U38" i="2" s="1"/>
  <c r="U42" i="2" s="1"/>
  <c r="V38" i="2" s="1"/>
  <c r="V42" i="2" s="1"/>
  <c r="W38" i="2" s="1"/>
  <c r="W42" i="2" s="1"/>
  <c r="X38" i="2" s="1"/>
  <c r="X42" i="2" s="1"/>
  <c r="Y38" i="2" s="1"/>
  <c r="Y42" i="2" s="1"/>
  <c r="Z38" i="2" s="1"/>
  <c r="Z42" i="2" s="1"/>
  <c r="AA38" i="2" s="1"/>
  <c r="AA42" i="2" s="1"/>
  <c r="AB38" i="2" s="1"/>
  <c r="AB42" i="2" s="1"/>
  <c r="AC38" i="2" s="1"/>
  <c r="AC42" i="2" s="1"/>
  <c r="AD38" i="2" s="1"/>
  <c r="AD42" i="2" s="1"/>
  <c r="AE38" i="2" s="1"/>
  <c r="AE42" i="2" s="1"/>
  <c r="AF38" i="2" s="1"/>
  <c r="AF42" i="2" s="1"/>
  <c r="AG38" i="2" s="1"/>
  <c r="AG42" i="2" s="1"/>
  <c r="AH38" i="2" s="1"/>
  <c r="AH42" i="2" s="1"/>
  <c r="AI38" i="2" s="1"/>
  <c r="AH26" i="2"/>
  <c r="AI22" i="2" s="1"/>
  <c r="AI18" i="2"/>
  <c r="AJ14" i="2" s="1"/>
  <c r="U63" i="2"/>
  <c r="T67" i="2" s="1"/>
  <c r="AI26" i="2" l="1"/>
  <c r="AJ22" i="2" s="1"/>
  <c r="AI42" i="2"/>
  <c r="AJ38" i="2" s="1"/>
  <c r="AJ18" i="2"/>
  <c r="AK14" i="2" s="1"/>
  <c r="T64" i="2"/>
  <c r="T65" i="2" s="1"/>
  <c r="AJ42" i="2" l="1"/>
  <c r="AK38" i="2" s="1"/>
  <c r="AJ26" i="2"/>
  <c r="AK22" i="2" s="1"/>
  <c r="AK18" i="2"/>
  <c r="AL14" i="2" s="1"/>
  <c r="T63" i="2"/>
  <c r="S67" i="2" l="1"/>
  <c r="J49" i="2"/>
  <c r="AX47" i="2"/>
  <c r="U48" i="2"/>
  <c r="I47" i="2"/>
  <c r="AO48" i="2"/>
  <c r="P47" i="2"/>
  <c r="AA47" i="2"/>
  <c r="AM49" i="2"/>
  <c r="AY48" i="2"/>
  <c r="P48" i="2"/>
  <c r="AP48" i="2"/>
  <c r="E48" i="2"/>
  <c r="BB47" i="2"/>
  <c r="AG48" i="2"/>
  <c r="T47" i="2"/>
  <c r="AE47" i="2"/>
  <c r="AQ49" i="2"/>
  <c r="H49" i="2"/>
  <c r="T48" i="2"/>
  <c r="BB48" i="2"/>
  <c r="AG49" i="2"/>
  <c r="K47" i="2"/>
  <c r="V47" i="2"/>
  <c r="AA49" i="2"/>
  <c r="AP49" i="2"/>
  <c r="H47" i="2"/>
  <c r="H48" i="2"/>
  <c r="W47" i="2"/>
  <c r="AC48" i="2"/>
  <c r="R47" i="2"/>
  <c r="BA48" i="2"/>
  <c r="Y47" i="2"/>
  <c r="F49" i="2"/>
  <c r="X47" i="2"/>
  <c r="AI47" i="2"/>
  <c r="AU49" i="2"/>
  <c r="L49" i="2"/>
  <c r="X48" i="2"/>
  <c r="AX48" i="2"/>
  <c r="AK48" i="2"/>
  <c r="Q47" i="2"/>
  <c r="AW48" i="2"/>
  <c r="AB47" i="2"/>
  <c r="AM47" i="2"/>
  <c r="AY49" i="2"/>
  <c r="P49" i="2"/>
  <c r="AB48" i="2"/>
  <c r="AD47" i="2"/>
  <c r="AI48" i="2"/>
  <c r="BA49" i="2"/>
  <c r="AL48" i="2"/>
  <c r="AO49" i="2"/>
  <c r="S47" i="2"/>
  <c r="AL47" i="2"/>
  <c r="L48" i="2"/>
  <c r="AW49" i="2"/>
  <c r="F48" i="2"/>
  <c r="BC48" i="2"/>
  <c r="AH49" i="2"/>
  <c r="AO47" i="2"/>
  <c r="V49" i="2"/>
  <c r="AF47" i="2"/>
  <c r="AQ47" i="2"/>
  <c r="BC49" i="2"/>
  <c r="T49" i="2"/>
  <c r="AF48" i="2"/>
  <c r="E49" i="2"/>
  <c r="R49" i="2"/>
  <c r="AG47" i="2"/>
  <c r="N49" i="2"/>
  <c r="AJ47" i="2"/>
  <c r="AU47" i="2"/>
  <c r="G48" i="2"/>
  <c r="X49" i="2"/>
  <c r="AV48" i="2"/>
  <c r="AH47" i="2"/>
  <c r="AN48" i="2"/>
  <c r="AR48" i="2"/>
  <c r="O47" i="2"/>
  <c r="AH48" i="2"/>
  <c r="AI49" i="2"/>
  <c r="Q49" i="2"/>
  <c r="Z49" i="2"/>
  <c r="Z47" i="2"/>
  <c r="N48" i="2"/>
  <c r="M49" i="2"/>
  <c r="AL49" i="2"/>
  <c r="AN47" i="2"/>
  <c r="AY47" i="2"/>
  <c r="K48" i="2"/>
  <c r="AB49" i="2"/>
  <c r="D48" i="2"/>
  <c r="J47" i="2"/>
  <c r="AX49" i="2"/>
  <c r="AW47" i="2"/>
  <c r="AD49" i="2"/>
  <c r="AR47" i="2"/>
  <c r="BC47" i="2"/>
  <c r="O48" i="2"/>
  <c r="AF49" i="2"/>
  <c r="V48" i="2"/>
  <c r="I48" i="2"/>
  <c r="BA47" i="2"/>
  <c r="AM48" i="2"/>
  <c r="AC47" i="2"/>
  <c r="AQ48" i="2"/>
  <c r="L47" i="2"/>
  <c r="AS47" i="2"/>
  <c r="AS48" i="2"/>
  <c r="E47" i="2"/>
  <c r="AC49" i="2"/>
  <c r="BB49" i="2"/>
  <c r="AV47" i="2"/>
  <c r="G49" i="2"/>
  <c r="S48" i="2"/>
  <c r="AJ49" i="2"/>
  <c r="AP47" i="2"/>
  <c r="AD48" i="2"/>
  <c r="U49" i="2"/>
  <c r="AT49" i="2"/>
  <c r="AZ47" i="2"/>
  <c r="K49" i="2"/>
  <c r="W48" i="2"/>
  <c r="AN49" i="2"/>
  <c r="AJ48" i="2"/>
  <c r="AZ49" i="2"/>
  <c r="Y48" i="2"/>
  <c r="Y49" i="2"/>
  <c r="AU48" i="2"/>
  <c r="M47" i="2"/>
  <c r="M48" i="2"/>
  <c r="AK47" i="2"/>
  <c r="N47" i="2"/>
  <c r="AS49" i="2"/>
  <c r="R48" i="2"/>
  <c r="D47" i="2"/>
  <c r="D50" i="2" s="1"/>
  <c r="E46" i="2" s="1"/>
  <c r="O49" i="2"/>
  <c r="AA48" i="2"/>
  <c r="AR49" i="2"/>
  <c r="U47" i="2"/>
  <c r="F47" i="2"/>
  <c r="AK49" i="2"/>
  <c r="J48" i="2"/>
  <c r="G47" i="2"/>
  <c r="S49" i="2"/>
  <c r="AE48" i="2"/>
  <c r="AV49" i="2"/>
  <c r="AZ48" i="2"/>
  <c r="I49" i="2"/>
  <c r="W49" i="2"/>
  <c r="Z48" i="2"/>
  <c r="D49" i="2"/>
  <c r="E18" i="1" s="1"/>
  <c r="AT47" i="2"/>
  <c r="AE49" i="2"/>
  <c r="Q48" i="2"/>
  <c r="AT48" i="2"/>
  <c r="AK42" i="2"/>
  <c r="AL38" i="2" s="1"/>
  <c r="AK26" i="2"/>
  <c r="AL22" i="2" s="1"/>
  <c r="AL18" i="2"/>
  <c r="AM14" i="2" s="1"/>
  <c r="S64" i="2"/>
  <c r="S65" i="2" s="1"/>
  <c r="E50" i="2" l="1"/>
  <c r="F46" i="2" s="1"/>
  <c r="F50" i="2" s="1"/>
  <c r="G46" i="2" s="1"/>
  <c r="G50" i="2" s="1"/>
  <c r="H46" i="2" s="1"/>
  <c r="H50" i="2" s="1"/>
  <c r="I46" i="2" s="1"/>
  <c r="I50" i="2" s="1"/>
  <c r="J46" i="2" s="1"/>
  <c r="J50" i="2" s="1"/>
  <c r="K46" i="2" s="1"/>
  <c r="K50" i="2" s="1"/>
  <c r="L46" i="2" s="1"/>
  <c r="L50" i="2" s="1"/>
  <c r="M46" i="2" s="1"/>
  <c r="M50" i="2" s="1"/>
  <c r="N46" i="2" s="1"/>
  <c r="N50" i="2" s="1"/>
  <c r="O46" i="2" s="1"/>
  <c r="O50" i="2" s="1"/>
  <c r="P46" i="2" s="1"/>
  <c r="P50" i="2" s="1"/>
  <c r="Q46" i="2" s="1"/>
  <c r="Q50" i="2" s="1"/>
  <c r="R46" i="2" s="1"/>
  <c r="R50" i="2" s="1"/>
  <c r="S46" i="2" s="1"/>
  <c r="S50" i="2" s="1"/>
  <c r="T46" i="2" s="1"/>
  <c r="T50" i="2" s="1"/>
  <c r="U46" i="2" s="1"/>
  <c r="U50" i="2" s="1"/>
  <c r="V46" i="2" s="1"/>
  <c r="V50" i="2" s="1"/>
  <c r="W46" i="2" s="1"/>
  <c r="W50" i="2" s="1"/>
  <c r="X46" i="2" s="1"/>
  <c r="X50" i="2" s="1"/>
  <c r="Y46" i="2" s="1"/>
  <c r="Y50" i="2" s="1"/>
  <c r="Z46" i="2" s="1"/>
  <c r="Z50" i="2" s="1"/>
  <c r="AA46" i="2" s="1"/>
  <c r="AA50" i="2" s="1"/>
  <c r="AB46" i="2" s="1"/>
  <c r="AB50" i="2" s="1"/>
  <c r="AC46" i="2" s="1"/>
  <c r="AC50" i="2" s="1"/>
  <c r="AD46" i="2" s="1"/>
  <c r="AD50" i="2" s="1"/>
  <c r="AE46" i="2" s="1"/>
  <c r="AE50" i="2" s="1"/>
  <c r="AF46" i="2" s="1"/>
  <c r="AF50" i="2" s="1"/>
  <c r="AG46" i="2" s="1"/>
  <c r="AG50" i="2" s="1"/>
  <c r="AH46" i="2" s="1"/>
  <c r="AH50" i="2" s="1"/>
  <c r="AI46" i="2" s="1"/>
  <c r="AI50" i="2" s="1"/>
  <c r="AJ46" i="2" s="1"/>
  <c r="AJ50" i="2" s="1"/>
  <c r="AK46" i="2" s="1"/>
  <c r="AK50" i="2" s="1"/>
  <c r="AL46" i="2" s="1"/>
  <c r="AL50" i="2" s="1"/>
  <c r="AM46" i="2" s="1"/>
  <c r="AM50" i="2" s="1"/>
  <c r="AN46" i="2" s="1"/>
  <c r="AN50" i="2" s="1"/>
  <c r="AO46" i="2" s="1"/>
  <c r="AO50" i="2" s="1"/>
  <c r="AP46" i="2" s="1"/>
  <c r="AP50" i="2" s="1"/>
  <c r="AQ46" i="2" s="1"/>
  <c r="AQ50" i="2" s="1"/>
  <c r="AR46" i="2" s="1"/>
  <c r="AR50" i="2" s="1"/>
  <c r="AS46" i="2" s="1"/>
  <c r="AS50" i="2" s="1"/>
  <c r="AT46" i="2" s="1"/>
  <c r="AT50" i="2" s="1"/>
  <c r="AU46" i="2" s="1"/>
  <c r="AU50" i="2" s="1"/>
  <c r="AV46" i="2" s="1"/>
  <c r="AV50" i="2" s="1"/>
  <c r="AW46" i="2" s="1"/>
  <c r="AW50" i="2" s="1"/>
  <c r="AX46" i="2" s="1"/>
  <c r="AX50" i="2" s="1"/>
  <c r="AY46" i="2" s="1"/>
  <c r="AY50" i="2" s="1"/>
  <c r="AZ46" i="2" s="1"/>
  <c r="AZ50" i="2" s="1"/>
  <c r="BA46" i="2" s="1"/>
  <c r="BA50" i="2" s="1"/>
  <c r="BB46" i="2" s="1"/>
  <c r="BB50" i="2" s="1"/>
  <c r="BC46" i="2" s="1"/>
  <c r="BC50" i="2" s="1"/>
  <c r="AL26" i="2"/>
  <c r="AM22" i="2" s="1"/>
  <c r="AL42" i="2"/>
  <c r="AM38" i="2" s="1"/>
  <c r="AM18" i="2"/>
  <c r="AN14" i="2" s="1"/>
  <c r="S63" i="2"/>
  <c r="R67" i="2" s="1"/>
  <c r="AM42" i="2" l="1"/>
  <c r="AN38" i="2" s="1"/>
  <c r="AM26" i="2"/>
  <c r="AN22" i="2" s="1"/>
  <c r="AN18" i="2"/>
  <c r="AO14" i="2" s="1"/>
  <c r="R64" i="2"/>
  <c r="R65" i="2" s="1"/>
  <c r="AN42" i="2" l="1"/>
  <c r="AO38" i="2" s="1"/>
  <c r="AN26" i="2"/>
  <c r="AO22" i="2" s="1"/>
  <c r="AO18" i="2"/>
  <c r="AP14" i="2" s="1"/>
  <c r="R63" i="2"/>
  <c r="Q67" i="2" s="1"/>
  <c r="Q64" i="2" s="1"/>
  <c r="Q65" i="2" s="1"/>
  <c r="AO26" i="2" l="1"/>
  <c r="AP22" i="2" s="1"/>
  <c r="AO42" i="2"/>
  <c r="AP38" i="2" s="1"/>
  <c r="AP18" i="2"/>
  <c r="AQ14" i="2" s="1"/>
  <c r="Q63" i="2"/>
  <c r="P67" i="2" s="1"/>
  <c r="AP42" i="2" l="1"/>
  <c r="AQ38" i="2" s="1"/>
  <c r="AP26" i="2"/>
  <c r="AQ22" i="2" s="1"/>
  <c r="AQ18" i="2"/>
  <c r="AR14" i="2" s="1"/>
  <c r="P64" i="2"/>
  <c r="P65" i="2" s="1"/>
  <c r="AQ42" i="2" l="1"/>
  <c r="AR38" i="2" s="1"/>
  <c r="AQ26" i="2"/>
  <c r="AR22" i="2" s="1"/>
  <c r="AR18" i="2"/>
  <c r="AS14" i="2" s="1"/>
  <c r="P63" i="2"/>
  <c r="O67" i="2" s="1"/>
  <c r="AR26" i="2" l="1"/>
  <c r="AS22" i="2" s="1"/>
  <c r="AR42" i="2"/>
  <c r="AS38" i="2" s="1"/>
  <c r="AS18" i="2"/>
  <c r="AT14" i="2" s="1"/>
  <c r="O64" i="2"/>
  <c r="O65" i="2" s="1"/>
  <c r="AS42" i="2" l="1"/>
  <c r="AT38" i="2" s="1"/>
  <c r="AS26" i="2"/>
  <c r="AT22" i="2" s="1"/>
  <c r="AT18" i="2"/>
  <c r="AU14" i="2" s="1"/>
  <c r="O63" i="2"/>
  <c r="N67" i="2" s="1"/>
  <c r="AT42" i="2" l="1"/>
  <c r="AU38" i="2" s="1"/>
  <c r="AT26" i="2"/>
  <c r="AU22" i="2" s="1"/>
  <c r="AU18" i="2"/>
  <c r="AV14" i="2" s="1"/>
  <c r="N64" i="2"/>
  <c r="N65" i="2" s="1"/>
  <c r="AU26" i="2" l="1"/>
  <c r="AV22" i="2" s="1"/>
  <c r="AU42" i="2"/>
  <c r="AV38" i="2" s="1"/>
  <c r="AV18" i="2"/>
  <c r="AW14" i="2" s="1"/>
  <c r="N63" i="2"/>
  <c r="M67" i="2" l="1"/>
  <c r="M64" i="2" s="1"/>
  <c r="M65" i="2" s="1"/>
  <c r="AV42" i="2"/>
  <c r="AW38" i="2" s="1"/>
  <c r="AV26" i="2"/>
  <c r="AW22" i="2" s="1"/>
  <c r="AW18" i="2"/>
  <c r="AX14" i="2" s="1"/>
  <c r="M63" i="2" l="1"/>
  <c r="L67" i="2" s="1"/>
  <c r="L64" i="2" s="1"/>
  <c r="L65" i="2" s="1"/>
  <c r="AW42" i="2"/>
  <c r="AX38" i="2" s="1"/>
  <c r="AW26" i="2"/>
  <c r="AX22" i="2" s="1"/>
  <c r="AX18" i="2"/>
  <c r="AY14" i="2" s="1"/>
  <c r="AX26" i="2" l="1"/>
  <c r="AY22" i="2" s="1"/>
  <c r="AX42" i="2"/>
  <c r="AY38" i="2" s="1"/>
  <c r="AY18" i="2"/>
  <c r="AZ14" i="2" s="1"/>
  <c r="L63" i="2"/>
  <c r="K67" i="2" s="1"/>
  <c r="AY42" i="2" l="1"/>
  <c r="AZ38" i="2" s="1"/>
  <c r="AY26" i="2"/>
  <c r="AZ22" i="2" s="1"/>
  <c r="AZ18" i="2"/>
  <c r="BA14" i="2" s="1"/>
  <c r="K64" i="2"/>
  <c r="K65" i="2" s="1"/>
  <c r="AZ42" i="2" l="1"/>
  <c r="BA38" i="2" s="1"/>
  <c r="AZ26" i="2"/>
  <c r="BA22" i="2" s="1"/>
  <c r="BA18" i="2"/>
  <c r="BB14" i="2" s="1"/>
  <c r="K63" i="2"/>
  <c r="J67" i="2" s="1"/>
  <c r="BA26" i="2" l="1"/>
  <c r="BB22" i="2" s="1"/>
  <c r="BA42" i="2"/>
  <c r="BB38" i="2" s="1"/>
  <c r="BB18" i="2"/>
  <c r="BC14" i="2" s="1"/>
  <c r="BC18" i="2" s="1"/>
  <c r="J64" i="2"/>
  <c r="J65" i="2" s="1"/>
  <c r="BB42" i="2" l="1"/>
  <c r="BC38" i="2" s="1"/>
  <c r="BC42" i="2" s="1"/>
  <c r="BB26" i="2"/>
  <c r="BC22" i="2" s="1"/>
  <c r="BC26" i="2" s="1"/>
  <c r="J63" i="2"/>
  <c r="I67" i="2" s="1"/>
  <c r="I64" i="2" l="1"/>
  <c r="I65" i="2" s="1"/>
  <c r="I63" i="2" l="1"/>
  <c r="H67" i="2" s="1"/>
  <c r="H64" i="2" l="1"/>
  <c r="H65" i="2" s="1"/>
  <c r="H63" i="2" l="1"/>
  <c r="G67" i="2" s="1"/>
  <c r="G64" i="2" l="1"/>
  <c r="G65" i="2" s="1"/>
  <c r="G63" i="2" l="1"/>
  <c r="F67" i="2" s="1"/>
  <c r="F64" i="2" s="1"/>
  <c r="F65" i="2" s="1"/>
  <c r="F63" i="2" l="1"/>
  <c r="E67" i="2" s="1"/>
  <c r="E64" i="2" l="1"/>
  <c r="E65" i="2" s="1"/>
  <c r="E63" i="2" l="1"/>
  <c r="D67" i="2" s="1"/>
  <c r="D64" i="2" l="1"/>
  <c r="D65" i="2" s="1"/>
  <c r="D63" i="2" l="1"/>
  <c r="AE32" i="2" l="1"/>
  <c r="D31" i="2"/>
  <c r="D34" i="2" s="1"/>
  <c r="E30" i="2" s="1"/>
  <c r="G33" i="2"/>
  <c r="J32" i="2"/>
  <c r="L32" i="2"/>
  <c r="O33" i="2"/>
  <c r="R32" i="2"/>
  <c r="T32" i="2"/>
  <c r="W33" i="2"/>
  <c r="Z32" i="2"/>
  <c r="AB32" i="2"/>
  <c r="AF32" i="2"/>
  <c r="S31" i="2"/>
  <c r="AA33" i="2"/>
  <c r="Q32" i="2"/>
  <c r="AE31" i="2"/>
  <c r="AE33" i="2"/>
  <c r="E31" i="2"/>
  <c r="G32" i="2"/>
  <c r="J33" i="2"/>
  <c r="M33" i="2"/>
  <c r="O32" i="2"/>
  <c r="R33" i="2"/>
  <c r="U31" i="2"/>
  <c r="W32" i="2"/>
  <c r="Z33" i="2"/>
  <c r="AC33" i="2"/>
  <c r="M31" i="2"/>
  <c r="U33" i="2"/>
  <c r="AC31" i="2"/>
  <c r="T33" i="2"/>
  <c r="E32" i="2"/>
  <c r="H32" i="2"/>
  <c r="J31" i="2"/>
  <c r="M32" i="2"/>
  <c r="P32" i="2"/>
  <c r="R31" i="2"/>
  <c r="U32" i="2"/>
  <c r="X32" i="2"/>
  <c r="Z31" i="2"/>
  <c r="AC32" i="2"/>
  <c r="AF33" i="2"/>
  <c r="E33" i="2"/>
  <c r="H33" i="2"/>
  <c r="K33" i="2"/>
  <c r="P33" i="2"/>
  <c r="X33" i="2"/>
  <c r="AF31" i="2"/>
  <c r="W31" i="2"/>
  <c r="F32" i="2"/>
  <c r="H31" i="2"/>
  <c r="K32" i="2"/>
  <c r="N32" i="2"/>
  <c r="P31" i="2"/>
  <c r="S32" i="2"/>
  <c r="V32" i="2"/>
  <c r="X31" i="2"/>
  <c r="AA32" i="2"/>
  <c r="AD32" i="2"/>
  <c r="F31" i="2"/>
  <c r="I33" i="2"/>
  <c r="N31" i="2"/>
  <c r="V31" i="2"/>
  <c r="AB31" i="2"/>
  <c r="G31" i="2"/>
  <c r="L33" i="2"/>
  <c r="Y32" i="2"/>
  <c r="F33" i="2"/>
  <c r="I31" i="2"/>
  <c r="K31" i="2"/>
  <c r="N33" i="2"/>
  <c r="Q31" i="2"/>
  <c r="S33" i="2"/>
  <c r="V33" i="2"/>
  <c r="Y31" i="2"/>
  <c r="AA31" i="2"/>
  <c r="AD33" i="2"/>
  <c r="D33" i="2"/>
  <c r="E16" i="1" s="1"/>
  <c r="L31" i="2"/>
  <c r="Q33" i="2"/>
  <c r="T31" i="2"/>
  <c r="Y33" i="2"/>
  <c r="AD31" i="2"/>
  <c r="D32" i="2"/>
  <c r="I32" i="2"/>
  <c r="O31" i="2"/>
  <c r="AB33" i="2"/>
  <c r="AG32" i="2"/>
  <c r="AG33" i="2"/>
  <c r="AG31" i="2"/>
  <c r="AH31" i="2"/>
  <c r="AH33" i="2"/>
  <c r="AH32" i="2"/>
  <c r="AI32" i="2"/>
  <c r="AI33" i="2"/>
  <c r="AI31" i="2"/>
  <c r="AJ31" i="2"/>
  <c r="AJ32" i="2"/>
  <c r="AJ33" i="2"/>
  <c r="AK32" i="2"/>
  <c r="AK31" i="2"/>
  <c r="AK33" i="2"/>
  <c r="AL33" i="2"/>
  <c r="AL32" i="2"/>
  <c r="AL31" i="2"/>
  <c r="AM31" i="2"/>
  <c r="AM32" i="2"/>
  <c r="AM33" i="2"/>
  <c r="AN31" i="2"/>
  <c r="AN32" i="2"/>
  <c r="AN33" i="2"/>
  <c r="AO33" i="2"/>
  <c r="AO32" i="2"/>
  <c r="AO31" i="2"/>
  <c r="AP31" i="2"/>
  <c r="AP33" i="2"/>
  <c r="AP32" i="2"/>
  <c r="AQ32" i="2"/>
  <c r="AQ31" i="2"/>
  <c r="AQ33" i="2"/>
  <c r="AR32" i="2"/>
  <c r="AR33" i="2"/>
  <c r="AR31" i="2"/>
  <c r="AS32" i="2"/>
  <c r="AS31" i="2"/>
  <c r="AS33" i="2"/>
  <c r="AT32" i="2"/>
  <c r="AT33" i="2"/>
  <c r="AT31" i="2"/>
  <c r="AU31" i="2"/>
  <c r="AU32" i="2"/>
  <c r="AU33" i="2"/>
  <c r="AV33" i="2"/>
  <c r="AV31" i="2"/>
  <c r="AV32" i="2"/>
  <c r="AW33" i="2"/>
  <c r="AW31" i="2"/>
  <c r="AW32" i="2"/>
  <c r="AX33" i="2"/>
  <c r="AX32" i="2"/>
  <c r="AX31" i="2"/>
  <c r="AY32" i="2"/>
  <c r="AY31" i="2"/>
  <c r="AY33" i="2"/>
  <c r="AZ33" i="2"/>
  <c r="AZ31" i="2"/>
  <c r="AZ32" i="2"/>
  <c r="BA32" i="2"/>
  <c r="BA31" i="2"/>
  <c r="BA33" i="2"/>
  <c r="BB31" i="2"/>
  <c r="BB33" i="2"/>
  <c r="BB32" i="2"/>
  <c r="BC33" i="2"/>
  <c r="BC31" i="2"/>
  <c r="BC32" i="2"/>
  <c r="D7" i="2"/>
  <c r="D10" i="2" s="1"/>
  <c r="E6" i="2" s="1"/>
  <c r="D8" i="2"/>
  <c r="AS8" i="2"/>
  <c r="AE9" i="2"/>
  <c r="V7" i="2"/>
  <c r="H8" i="2"/>
  <c r="Y9" i="2"/>
  <c r="M7" i="2"/>
  <c r="AW9" i="2"/>
  <c r="AD8" i="2"/>
  <c r="L9" i="2"/>
  <c r="W7" i="2"/>
  <c r="AI9" i="2"/>
  <c r="L8" i="2"/>
  <c r="Q7" i="2"/>
  <c r="AL8" i="2"/>
  <c r="I8" i="2"/>
  <c r="AJ8" i="2"/>
  <c r="AO7" i="2"/>
  <c r="AJ7" i="2"/>
  <c r="R8" i="2"/>
  <c r="AU9" i="2"/>
  <c r="Q8" i="2"/>
  <c r="R7" i="2"/>
  <c r="AM9" i="2"/>
  <c r="AB9" i="2"/>
  <c r="Y8" i="2"/>
  <c r="AY7" i="2"/>
  <c r="AK8" i="2"/>
  <c r="W9" i="2"/>
  <c r="N7" i="2"/>
  <c r="AX9" i="2"/>
  <c r="M9" i="2"/>
  <c r="E7" i="2"/>
  <c r="AK9" i="2"/>
  <c r="N8" i="2"/>
  <c r="X7" i="2"/>
  <c r="O7" i="2"/>
  <c r="S9" i="2"/>
  <c r="AT9" i="2"/>
  <c r="AY8" i="2"/>
  <c r="F8" i="2"/>
  <c r="AQ9" i="2"/>
  <c r="T8" i="2"/>
  <c r="Y7" i="2"/>
  <c r="BB8" i="2"/>
  <c r="AC7" i="2"/>
  <c r="AR8" i="2"/>
  <c r="AO9" i="2"/>
  <c r="P8" i="2"/>
  <c r="AB8" i="2"/>
  <c r="I9" i="2"/>
  <c r="AQ7" i="2"/>
  <c r="AC8" i="2"/>
  <c r="O9" i="2"/>
  <c r="F7" i="2"/>
  <c r="AP9" i="2"/>
  <c r="AZ7" i="2"/>
  <c r="AU8" i="2"/>
  <c r="U9" i="2"/>
  <c r="AV9" i="2"/>
  <c r="H7" i="2"/>
  <c r="G7" i="2"/>
  <c r="AD9" i="2"/>
  <c r="AI8" i="2"/>
  <c r="X9" i="2"/>
  <c r="AA9" i="2"/>
  <c r="BB9" i="2"/>
  <c r="I7" i="2"/>
  <c r="V8" i="2"/>
  <c r="J9" i="2"/>
  <c r="L7" i="2"/>
  <c r="AW7" i="2"/>
  <c r="AF7" i="2"/>
  <c r="AS9" i="2"/>
  <c r="AE7" i="2"/>
  <c r="AZ8" i="2"/>
  <c r="AI7" i="2"/>
  <c r="U8" i="2"/>
  <c r="G9" i="2"/>
  <c r="AV8" i="2"/>
  <c r="AH9" i="2"/>
  <c r="BA7" i="2"/>
  <c r="AM8" i="2"/>
  <c r="D9" i="2"/>
  <c r="AF9" i="2"/>
  <c r="AP8" i="2"/>
  <c r="AW8" i="2"/>
  <c r="AP7" i="2"/>
  <c r="N9" i="2"/>
  <c r="S8" i="2"/>
  <c r="AZ9" i="2"/>
  <c r="K9" i="2"/>
  <c r="AL9" i="2"/>
  <c r="AQ8" i="2"/>
  <c r="AN9" i="2"/>
  <c r="H9" i="2"/>
  <c r="AL7" i="2"/>
  <c r="AM7" i="2"/>
  <c r="AH8" i="2"/>
  <c r="AD7" i="2"/>
  <c r="AT8" i="2"/>
  <c r="T7" i="2"/>
  <c r="AX8" i="2"/>
  <c r="AA7" i="2"/>
  <c r="M8" i="2"/>
  <c r="BB7" i="2"/>
  <c r="AN8" i="2"/>
  <c r="Z9" i="2"/>
  <c r="AS7" i="2"/>
  <c r="AE8" i="2"/>
  <c r="AN7" i="2"/>
  <c r="P9" i="2"/>
  <c r="Z8" i="2"/>
  <c r="AO8" i="2"/>
  <c r="Z7" i="2"/>
  <c r="AG9" i="2"/>
  <c r="BA9" i="2"/>
  <c r="T9" i="2"/>
  <c r="AX7" i="2"/>
  <c r="V9" i="2"/>
  <c r="AA8" i="2"/>
  <c r="K7" i="2"/>
  <c r="O8" i="2"/>
  <c r="Q9" i="2"/>
  <c r="U7" i="2"/>
  <c r="AG7" i="2"/>
  <c r="S7" i="2"/>
  <c r="E8" i="2"/>
  <c r="AT7" i="2"/>
  <c r="AF8" i="2"/>
  <c r="R9" i="2"/>
  <c r="AK7" i="2"/>
  <c r="W8" i="2"/>
  <c r="AB7" i="2"/>
  <c r="J8" i="2"/>
  <c r="AU7" i="2"/>
  <c r="AG8" i="2"/>
  <c r="J7" i="2"/>
  <c r="E9" i="2"/>
  <c r="AC9" i="2"/>
  <c r="P7" i="2"/>
  <c r="AH7" i="2"/>
  <c r="F9" i="2"/>
  <c r="K8" i="2"/>
  <c r="AJ9" i="2"/>
  <c r="X8" i="2"/>
  <c r="AR9" i="2"/>
  <c r="AV7" i="2"/>
  <c r="BA8" i="2"/>
  <c r="G8" i="2"/>
  <c r="AY9" i="2"/>
  <c r="AR7" i="2"/>
  <c r="E34" i="2" l="1"/>
  <c r="F30" i="2" s="1"/>
  <c r="F34" i="2" s="1"/>
  <c r="G30" i="2" s="1"/>
  <c r="G34" i="2" s="1"/>
  <c r="H30" i="2" s="1"/>
  <c r="H34" i="2" s="1"/>
  <c r="I30" i="2" s="1"/>
  <c r="I34" i="2" s="1"/>
  <c r="J30" i="2" s="1"/>
  <c r="J34" i="2" s="1"/>
  <c r="K30" i="2" s="1"/>
  <c r="K34" i="2" s="1"/>
  <c r="L30" i="2" s="1"/>
  <c r="L34" i="2" s="1"/>
  <c r="M30" i="2" s="1"/>
  <c r="M34" i="2" s="1"/>
  <c r="N30" i="2" s="1"/>
  <c r="N34" i="2" s="1"/>
  <c r="O30" i="2" s="1"/>
  <c r="O34" i="2" s="1"/>
  <c r="P30" i="2" s="1"/>
  <c r="P34" i="2" s="1"/>
  <c r="Q30" i="2" s="1"/>
  <c r="Q34" i="2" s="1"/>
  <c r="R30" i="2" s="1"/>
  <c r="R34" i="2" s="1"/>
  <c r="S30" i="2" s="1"/>
  <c r="S34" i="2" s="1"/>
  <c r="T30" i="2" s="1"/>
  <c r="T34" i="2" s="1"/>
  <c r="U30" i="2" s="1"/>
  <c r="U34" i="2" s="1"/>
  <c r="V30" i="2" s="1"/>
  <c r="V34" i="2" s="1"/>
  <c r="W30" i="2" s="1"/>
  <c r="W34" i="2" s="1"/>
  <c r="X30" i="2" s="1"/>
  <c r="X34" i="2" s="1"/>
  <c r="Y30" i="2" s="1"/>
  <c r="Y34" i="2" s="1"/>
  <c r="Z30" i="2" s="1"/>
  <c r="Z34" i="2" s="1"/>
  <c r="AA30" i="2" s="1"/>
  <c r="AA34" i="2" s="1"/>
  <c r="AB30" i="2" s="1"/>
  <c r="AB34" i="2" s="1"/>
  <c r="AC30" i="2" s="1"/>
  <c r="AC34" i="2" s="1"/>
  <c r="AD30" i="2" s="1"/>
  <c r="AD34" i="2" s="1"/>
  <c r="AE30" i="2" s="1"/>
  <c r="AE34" i="2" s="1"/>
  <c r="AF30" i="2" s="1"/>
  <c r="AF34" i="2" s="1"/>
  <c r="AG30" i="2" s="1"/>
  <c r="AG34" i="2" s="1"/>
  <c r="AH30" i="2" s="1"/>
  <c r="AH34" i="2" s="1"/>
  <c r="AI30" i="2" s="1"/>
  <c r="AI34" i="2" s="1"/>
  <c r="AJ30" i="2" s="1"/>
  <c r="AJ34" i="2" s="1"/>
  <c r="AK30" i="2" s="1"/>
  <c r="AK34" i="2" s="1"/>
  <c r="AL30" i="2" s="1"/>
  <c r="AL34" i="2" s="1"/>
  <c r="AM30" i="2" s="1"/>
  <c r="AM34" i="2" s="1"/>
  <c r="AN30" i="2" s="1"/>
  <c r="AN34" i="2" s="1"/>
  <c r="AO30" i="2" s="1"/>
  <c r="AO34" i="2" s="1"/>
  <c r="AP30" i="2" s="1"/>
  <c r="AP34" i="2" s="1"/>
  <c r="AQ30" i="2" s="1"/>
  <c r="AQ34" i="2" s="1"/>
  <c r="AR30" i="2" s="1"/>
  <c r="AR34" i="2" s="1"/>
  <c r="AS30" i="2" s="1"/>
  <c r="AS34" i="2" s="1"/>
  <c r="AT30" i="2" s="1"/>
  <c r="AT34" i="2" s="1"/>
  <c r="AU30" i="2" s="1"/>
  <c r="AU34" i="2" s="1"/>
  <c r="AV30" i="2" s="1"/>
  <c r="AV34" i="2" s="1"/>
  <c r="AW30" i="2" s="1"/>
  <c r="AW34" i="2" s="1"/>
  <c r="AX30" i="2" s="1"/>
  <c r="AX34" i="2" s="1"/>
  <c r="AY30" i="2" s="1"/>
  <c r="AY34" i="2" s="1"/>
  <c r="AZ30" i="2" s="1"/>
  <c r="AZ34" i="2" s="1"/>
  <c r="BA30" i="2" s="1"/>
  <c r="BA34" i="2" s="1"/>
  <c r="BB30" i="2" s="1"/>
  <c r="BB34" i="2" s="1"/>
  <c r="BC30" i="2" s="1"/>
  <c r="BC34" i="2" s="1"/>
  <c r="E13" i="1"/>
  <c r="E21" i="1" s="1"/>
  <c r="C60" i="2"/>
  <c r="E10" i="2"/>
  <c r="F6" i="2" s="1"/>
  <c r="F10" i="2" s="1"/>
  <c r="G6" i="2" s="1"/>
  <c r="G10" i="2" s="1"/>
  <c r="H6" i="2" s="1"/>
  <c r="H10" i="2" s="1"/>
  <c r="I6" i="2" s="1"/>
  <c r="I10" i="2" s="1"/>
  <c r="J6" i="2" s="1"/>
  <c r="J10" i="2" s="1"/>
  <c r="K6" i="2" s="1"/>
  <c r="K10" i="2" s="1"/>
  <c r="L6" i="2" s="1"/>
  <c r="L10" i="2" s="1"/>
  <c r="M6" i="2" s="1"/>
  <c r="M10" i="2" s="1"/>
  <c r="N6" i="2" s="1"/>
  <c r="N10" i="2" s="1"/>
  <c r="O6" i="2" s="1"/>
  <c r="O10" i="2" s="1"/>
  <c r="P6" i="2" s="1"/>
  <c r="P10" i="2" s="1"/>
  <c r="Q6" i="2" s="1"/>
  <c r="Q10" i="2" s="1"/>
  <c r="R6" i="2" s="1"/>
  <c r="R10" i="2" s="1"/>
  <c r="S6" i="2" s="1"/>
  <c r="S10" i="2" s="1"/>
  <c r="T6" i="2" s="1"/>
  <c r="T10" i="2" s="1"/>
  <c r="U6" i="2" s="1"/>
  <c r="U10" i="2" s="1"/>
  <c r="V6" i="2" s="1"/>
  <c r="V10" i="2" s="1"/>
  <c r="W6" i="2" s="1"/>
  <c r="W10" i="2" s="1"/>
  <c r="X6" i="2" s="1"/>
  <c r="X10" i="2" s="1"/>
  <c r="Y6" i="2" s="1"/>
  <c r="Y10" i="2" s="1"/>
  <c r="Z6" i="2" s="1"/>
  <c r="Z10" i="2" s="1"/>
  <c r="AA6" i="2" s="1"/>
  <c r="AA10" i="2" s="1"/>
  <c r="AB6" i="2" s="1"/>
  <c r="AB10" i="2" s="1"/>
  <c r="AC6" i="2" s="1"/>
  <c r="AC10" i="2" s="1"/>
  <c r="AD6" i="2" s="1"/>
  <c r="AD10" i="2" s="1"/>
  <c r="AE6" i="2" s="1"/>
  <c r="AE10" i="2" s="1"/>
  <c r="AF6" i="2" s="1"/>
  <c r="AF10" i="2" s="1"/>
  <c r="AG6" i="2" s="1"/>
  <c r="AG10" i="2" s="1"/>
  <c r="AH6" i="2" s="1"/>
  <c r="AH10" i="2" s="1"/>
  <c r="AI6" i="2" s="1"/>
  <c r="AI10" i="2" s="1"/>
  <c r="AJ6" i="2" s="1"/>
  <c r="AJ10" i="2" s="1"/>
  <c r="AK6" i="2" s="1"/>
  <c r="AK10" i="2" s="1"/>
  <c r="AL6" i="2" s="1"/>
  <c r="AL10" i="2" s="1"/>
  <c r="AM6" i="2" s="1"/>
  <c r="AM10" i="2" s="1"/>
  <c r="AN6" i="2" s="1"/>
  <c r="AN10" i="2" s="1"/>
  <c r="AO6" i="2" s="1"/>
  <c r="AO10" i="2" s="1"/>
  <c r="AP6" i="2" s="1"/>
  <c r="AP10" i="2" s="1"/>
  <c r="AQ6" i="2" s="1"/>
  <c r="AQ10" i="2" s="1"/>
  <c r="AR6" i="2" s="1"/>
  <c r="AR10" i="2" s="1"/>
  <c r="AS6" i="2" s="1"/>
  <c r="AS10" i="2" s="1"/>
  <c r="AT6" i="2" s="1"/>
  <c r="AT10" i="2" s="1"/>
  <c r="AU6" i="2" s="1"/>
  <c r="AU10" i="2" s="1"/>
  <c r="AV6" i="2" s="1"/>
  <c r="AV10" i="2" s="1"/>
  <c r="AW6" i="2" s="1"/>
  <c r="AW10" i="2" s="1"/>
  <c r="AX6" i="2" s="1"/>
  <c r="AX10" i="2" s="1"/>
  <c r="AY6" i="2" s="1"/>
  <c r="AY10" i="2" s="1"/>
  <c r="AZ6" i="2" s="1"/>
  <c r="AZ10" i="2" s="1"/>
  <c r="BA6" i="2" s="1"/>
  <c r="BA10" i="2" s="1"/>
  <c r="BB6" i="2" s="1"/>
  <c r="BB10" i="2" s="1"/>
  <c r="BC6" i="2" s="1"/>
  <c r="B21" i="1" l="1"/>
</calcChain>
</file>

<file path=xl/sharedStrings.xml><?xml version="1.0" encoding="utf-8"?>
<sst xmlns="http://schemas.openxmlformats.org/spreadsheetml/2006/main" count="78" uniqueCount="33">
  <si>
    <t>Do not edit blue cells- orange cells only</t>
  </si>
  <si>
    <t>Estimated isolated effect of capital projects on the price cap (standard capital costs only- excluding financeability question)</t>
  </si>
  <si>
    <t>WACC</t>
  </si>
  <si>
    <t xml:space="preserve">  Optional: Insert an alternative Weighted Average Cost of Capital</t>
  </si>
  <si>
    <t xml:space="preserve">Forecast Passenger Numbers </t>
  </si>
  <si>
    <t>Asset life</t>
  </si>
  <si>
    <t>Allowed Capex</t>
  </si>
  <si>
    <t>Price cap effect</t>
  </si>
  <si>
    <t xml:space="preserve">  Required: Insert a capex spend to enter the RAB in year, grouped by asset life</t>
  </si>
  <si>
    <t>Draft CIP tab can be used for spend and asset lives</t>
  </si>
  <si>
    <t>This is the direct effect on the price cap without considering indirect effects such as facilitating increased passenger numbers</t>
  </si>
  <si>
    <t>END</t>
  </si>
  <si>
    <t>Approximate CIP proposal</t>
  </si>
  <si>
    <t>Model Inputs</t>
  </si>
  <si>
    <t>Amount (m)</t>
  </si>
  <si>
    <t>Asset Life</t>
  </si>
  <si>
    <r>
      <t>Amount (</t>
    </r>
    <r>
      <rPr>
        <sz val="11"/>
        <color theme="1"/>
        <rFont val="Calibri"/>
        <family val="2"/>
      </rPr>
      <t>€)</t>
    </r>
  </si>
  <si>
    <t>Capex</t>
  </si>
  <si>
    <t>Yearly Capex Scaler</t>
  </si>
  <si>
    <t>Yearly scalar set to one implies all Capex in RAB. Set less than one to show the stepped yearly impact, e.g. 0.25 implies the Capex is spent over 4 years and shows the impact of any one year of expenditure on that year's price cap.</t>
  </si>
  <si>
    <t>Simulated asset life to replicate price cap impact of remaining 493m</t>
  </si>
  <si>
    <t>Year</t>
  </si>
  <si>
    <t>Value</t>
  </si>
  <si>
    <t>Opening RAB increase</t>
  </si>
  <si>
    <t>Depreciation</t>
  </si>
  <si>
    <t xml:space="preserve">Return </t>
  </si>
  <si>
    <t>Revenue</t>
  </si>
  <si>
    <t>Closing RAB increase</t>
  </si>
  <si>
    <t>Total capital cost</t>
  </si>
  <si>
    <t>Asset life remaining</t>
  </si>
  <si>
    <t>Opening RAB</t>
  </si>
  <si>
    <t>Return</t>
  </si>
  <si>
    <t>Closing 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</si>
</sst>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000"/>
    <numFmt numFmtId="166" formatCode="0.0"/>
    <numFmt numFmtId="167" formatCode="#.0,,"/>
    <numFmt numFmtId="168" formatCode="&quot;€&quot;#,##0.00"/>
    <numFmt numFmtId="169" formatCode="_-&quot;€&quot;* #,##0_-;\-&quot;€&quot;* #,##0_-;_-&quot;€&quot;* &quot;-&quot;??_-;_-@_-"/>
  </numFmts>
  <fonts count="1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orbe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i/>
      <sz val="11"/>
      <color theme="5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7" fillId="0" borderId="0"/>
    <xf numFmtId="0" fontId="14" fillId="6" borderId="16" applyNumberFormat="0" applyAlignment="0" applyProtection="0"/>
  </cellStyleXfs>
  <cellXfs count="58">
    <xf numFmtId="0" fontId="0" fillId="0" borderId="0" xfId="0"/>
    <xf numFmtId="0" fontId="0" fillId="5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0" borderId="4" xfId="0" applyBorder="1"/>
    <xf numFmtId="1" fontId="0" fillId="0" borderId="4" xfId="0" applyNumberFormat="1" applyBorder="1"/>
    <xf numFmtId="1" fontId="0" fillId="0" borderId="5" xfId="0" applyNumberFormat="1" applyBorder="1"/>
    <xf numFmtId="0" fontId="0" fillId="0" borderId="6" xfId="0" applyBorder="1"/>
    <xf numFmtId="1" fontId="0" fillId="0" borderId="7" xfId="0" applyNumberFormat="1" applyBorder="1"/>
    <xf numFmtId="164" fontId="0" fillId="0" borderId="0" xfId="0" applyNumberFormat="1"/>
    <xf numFmtId="165" fontId="0" fillId="0" borderId="7" xfId="0" applyNumberFormat="1" applyBorder="1"/>
    <xf numFmtId="166" fontId="3" fillId="0" borderId="0" xfId="0" applyNumberFormat="1" applyFont="1"/>
    <xf numFmtId="167" fontId="0" fillId="0" borderId="0" xfId="0" applyNumberFormat="1"/>
    <xf numFmtId="167" fontId="0" fillId="0" borderId="7" xfId="0" applyNumberFormat="1" applyBorder="1"/>
    <xf numFmtId="0" fontId="0" fillId="0" borderId="8" xfId="0" applyBorder="1"/>
    <xf numFmtId="0" fontId="0" fillId="0" borderId="9" xfId="0" applyBorder="1"/>
    <xf numFmtId="10" fontId="0" fillId="0" borderId="9" xfId="4" applyNumberFormat="1" applyFont="1" applyBorder="1"/>
    <xf numFmtId="10" fontId="0" fillId="0" borderId="10" xfId="4" applyNumberFormat="1" applyFont="1" applyBorder="1"/>
    <xf numFmtId="0" fontId="4" fillId="5" borderId="0" xfId="2" applyFill="1"/>
    <xf numFmtId="0" fontId="2" fillId="5" borderId="0" xfId="2" applyFont="1" applyFill="1"/>
    <xf numFmtId="3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2" fillId="5" borderId="0" xfId="0" applyFont="1" applyFill="1"/>
    <xf numFmtId="168" fontId="2" fillId="5" borderId="11" xfId="3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10" fontId="2" fillId="5" borderId="0" xfId="3" applyNumberFormat="1" applyFont="1" applyFill="1" applyAlignment="1" applyProtection="1">
      <alignment horizontal="center"/>
    </xf>
    <xf numFmtId="10" fontId="1" fillId="2" borderId="2" xfId="1" applyNumberForma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8" fillId="0" borderId="0" xfId="0" applyFont="1"/>
    <xf numFmtId="168" fontId="2" fillId="5" borderId="12" xfId="3" applyNumberFormat="1" applyFont="1" applyFill="1" applyBorder="1" applyAlignment="1">
      <alignment horizontal="center"/>
    </xf>
    <xf numFmtId="168" fontId="2" fillId="5" borderId="13" xfId="3" applyNumberFormat="1" applyFont="1" applyFill="1" applyBorder="1" applyAlignment="1">
      <alignment horizontal="center"/>
    </xf>
    <xf numFmtId="3" fontId="1" fillId="2" borderId="2" xfId="1" applyNumberFormat="1" applyBorder="1" applyAlignment="1" applyProtection="1">
      <alignment horizontal="center"/>
      <protection locked="0"/>
    </xf>
    <xf numFmtId="3" fontId="1" fillId="2" borderId="14" xfId="1" applyNumberFormat="1" applyBorder="1" applyAlignment="1" applyProtection="1">
      <alignment horizontal="center"/>
      <protection locked="0"/>
    </xf>
    <xf numFmtId="0" fontId="13" fillId="0" borderId="0" xfId="0" applyFont="1" applyAlignment="1">
      <alignment horizontal="center" wrapText="1"/>
    </xf>
    <xf numFmtId="168" fontId="2" fillId="5" borderId="15" xfId="3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4" fillId="6" borderId="16" xfId="6" applyAlignment="1">
      <alignment horizontal="center"/>
    </xf>
    <xf numFmtId="169" fontId="14" fillId="6" borderId="16" xfId="6" applyNumberFormat="1" applyAlignment="1">
      <alignment horizontal="center"/>
    </xf>
    <xf numFmtId="169" fontId="14" fillId="6" borderId="16" xfId="6" applyNumberFormat="1"/>
    <xf numFmtId="0" fontId="17" fillId="0" borderId="0" xfId="0" applyFont="1"/>
    <xf numFmtId="0" fontId="14" fillId="7" borderId="16" xfId="6" applyFill="1" applyAlignment="1">
      <alignment horizontal="center"/>
    </xf>
    <xf numFmtId="0" fontId="18" fillId="6" borderId="16" xfId="6" applyFont="1" applyAlignment="1">
      <alignment horizontal="center"/>
    </xf>
    <xf numFmtId="0" fontId="17" fillId="0" borderId="17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60% - Accent5" xfId="3" builtinId="48"/>
    <cellStyle name="Accent1" xfId="2" builtinId="29"/>
    <cellStyle name="Input" xfId="1" builtinId="20"/>
    <cellStyle name="Normal" xfId="0" builtinId="0"/>
    <cellStyle name="Normal 2" xfId="4" xr:uid="{00000000-0005-0000-0000-000004000000}"/>
    <cellStyle name="Normal 2 2 2 2 2" xfId="5" xr:uid="{00000000-0005-0000-0000-000005000000}"/>
    <cellStyle name="Output" xfId="6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4"/>
  <sheetViews>
    <sheetView tabSelected="1" topLeftCell="A9" workbookViewId="0">
      <selection activeCell="B5" sqref="B5"/>
    </sheetView>
  </sheetViews>
  <sheetFormatPr defaultRowHeight="15"/>
  <cols>
    <col min="2" max="2" width="51.140625" customWidth="1"/>
    <col min="3" max="3" width="14" customWidth="1"/>
    <col min="4" max="4" width="20.42578125" bestFit="1" customWidth="1"/>
    <col min="5" max="5" width="17.28515625" bestFit="1" customWidth="1"/>
    <col min="6" max="9" width="12.140625" bestFit="1" customWidth="1"/>
    <col min="10" max="10" width="23.85546875" bestFit="1" customWidth="1"/>
    <col min="11" max="11" width="24.28515625" customWidth="1"/>
    <col min="14" max="14" width="10.140625" bestFit="1" customWidth="1"/>
  </cols>
  <sheetData>
    <row r="2" spans="1:7">
      <c r="B2" s="47" t="s">
        <v>0</v>
      </c>
    </row>
    <row r="3" spans="1:7">
      <c r="B3" s="44"/>
      <c r="C3" s="44"/>
      <c r="D3" s="44"/>
      <c r="E3" s="44"/>
      <c r="F3" s="44"/>
      <c r="G3" s="44"/>
    </row>
    <row r="4" spans="1:7" s="24" customFormat="1">
      <c r="B4" s="25" t="s">
        <v>1</v>
      </c>
    </row>
    <row r="5" spans="1:7" ht="18.75">
      <c r="C5" s="5"/>
    </row>
    <row r="6" spans="1:7">
      <c r="D6" s="6"/>
      <c r="E6" s="6"/>
      <c r="F6" s="6"/>
    </row>
    <row r="7" spans="1:7">
      <c r="A7" s="2"/>
      <c r="B7" s="3" t="s">
        <v>2</v>
      </c>
      <c r="C7" s="35">
        <v>4.2200000000000001E-2</v>
      </c>
      <c r="E7" s="36"/>
      <c r="F7" s="32" t="s">
        <v>3</v>
      </c>
    </row>
    <row r="8" spans="1:7">
      <c r="C8" s="37"/>
      <c r="D8" s="30"/>
      <c r="E8" s="37"/>
    </row>
    <row r="9" spans="1:7">
      <c r="C9" s="37"/>
      <c r="D9" s="30"/>
      <c r="E9" s="37"/>
    </row>
    <row r="10" spans="1:7">
      <c r="B10" s="3" t="s">
        <v>4</v>
      </c>
      <c r="C10" s="43">
        <v>28000000</v>
      </c>
      <c r="F10" s="34"/>
    </row>
    <row r="11" spans="1:7">
      <c r="B11" s="4"/>
    </row>
    <row r="12" spans="1:7" ht="15.75" thickBot="1">
      <c r="B12" s="4"/>
      <c r="C12" s="37" t="s">
        <v>5</v>
      </c>
      <c r="D12" s="37" t="s">
        <v>6</v>
      </c>
      <c r="E12" s="37" t="s">
        <v>7</v>
      </c>
    </row>
    <row r="13" spans="1:7">
      <c r="B13" s="3"/>
      <c r="C13" s="42">
        <f>'Draft CIP'!F5</f>
        <v>15</v>
      </c>
      <c r="D13" s="43">
        <f>'Draft CIP'!G5*'Draft CIP'!H5</f>
        <v>541816516.12016666</v>
      </c>
      <c r="E13" s="40">
        <f>IF(OR(C13="",D13=""),"",Annuities!D9/Capex!$C$10)</f>
        <v>1.7307731895478127</v>
      </c>
      <c r="F13" s="33" t="s">
        <v>8</v>
      </c>
    </row>
    <row r="14" spans="1:7">
      <c r="B14" s="3"/>
      <c r="C14" s="42">
        <f>'Draft CIP'!F6</f>
        <v>20</v>
      </c>
      <c r="D14" s="43">
        <f>'Draft CIP'!G6*'Draft CIP'!H6</f>
        <v>421693342.86241901</v>
      </c>
      <c r="E14" s="41">
        <f>IF(OR(C14="",D14=""),"",Annuities!D17/Capex!$C$10)</f>
        <v>1.1065239079567475</v>
      </c>
      <c r="F14" s="32" t="s">
        <v>9</v>
      </c>
    </row>
    <row r="15" spans="1:7">
      <c r="B15" s="3"/>
      <c r="C15" s="42">
        <f>'Draft CIP'!F7</f>
        <v>28</v>
      </c>
      <c r="D15" s="43">
        <f>'Draft CIP'!G7*'Draft CIP'!H7</f>
        <v>339129372.38118052</v>
      </c>
      <c r="E15" s="41">
        <f>IF(OR(C15="",D15=""),"",Annuities!D25/Capex!$C$10)</f>
        <v>0.73001061765150488</v>
      </c>
      <c r="F15" s="33"/>
    </row>
    <row r="16" spans="1:7">
      <c r="B16" s="3"/>
      <c r="C16" s="42">
        <f>'Draft CIP'!F8</f>
        <v>50</v>
      </c>
      <c r="D16" s="43">
        <f>'Draft CIP'!G8*'Draft CIP'!H8</f>
        <v>245056930.65473938</v>
      </c>
      <c r="E16" s="41">
        <f>IF(OR(C16="",D16=""),"",Annuities!D33/Capex!$C$10)</f>
        <v>0.41413487865738546</v>
      </c>
      <c r="F16" s="33"/>
    </row>
    <row r="17" spans="2:6">
      <c r="B17" s="3"/>
      <c r="C17" s="42">
        <f>'Draft CIP'!F9</f>
        <v>32</v>
      </c>
      <c r="D17" s="43">
        <f>'Draft CIP'!G9*'Draft CIP'!H9</f>
        <v>239942860.94902709</v>
      </c>
      <c r="E17" s="41">
        <f>IF(OR(C17="",D17=""),"",Annuities!D41/Capex!$C$10)</f>
        <v>0.48277649905498304</v>
      </c>
      <c r="F17" s="33"/>
    </row>
    <row r="18" spans="2:6">
      <c r="B18" s="4"/>
      <c r="C18" s="42">
        <f>'Draft CIP'!F10</f>
        <v>34</v>
      </c>
      <c r="D18" s="43">
        <f>'Draft CIP'!G10*'Draft CIP'!H10</f>
        <v>207526554.22480488</v>
      </c>
      <c r="E18" s="41">
        <f>IF(OR(C18="",D18=""),"",Annuities!D49/Capex!$C$10)</f>
        <v>0.40585832095101143</v>
      </c>
    </row>
    <row r="19" spans="2:6" ht="15.75" thickBot="1">
      <c r="B19" s="4"/>
      <c r="C19" s="42">
        <f>'Draft CIP'!F11</f>
        <v>8</v>
      </c>
      <c r="D19" s="43">
        <f>'Draft CIP'!G11*'Draft CIP'!H11</f>
        <v>493438755.62999701</v>
      </c>
      <c r="E19" s="45">
        <f>IF(OR(C19="",D19=""),"",Annuities!D57/Capex!$C$10)</f>
        <v>2.5867285438790342</v>
      </c>
    </row>
    <row r="20" spans="2:6" ht="15.75" thickBot="1">
      <c r="B20" s="4"/>
    </row>
    <row r="21" spans="2:6" ht="15.75" thickBot="1">
      <c r="B21" s="3" t="str">
        <f>IF(E21&lt;&gt;"","Isolated impact on the price cap","")</f>
        <v>Isolated impact on the price cap</v>
      </c>
      <c r="D21" s="7"/>
      <c r="E21" s="29">
        <f>IF((COUNTBLANK(E13:E19)&gt;6),"",SUM(E13:E19))</f>
        <v>7.4568059576984798</v>
      </c>
      <c r="F21" s="31" t="s">
        <v>10</v>
      </c>
    </row>
    <row r="24" spans="2:6" s="1" customFormat="1">
      <c r="B24" s="28" t="s">
        <v>11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D3EB-768D-42B2-98B9-BBE8A960E56D}">
  <dimension ref="B2:S23"/>
  <sheetViews>
    <sheetView workbookViewId="0">
      <selection activeCell="I15" sqref="I15"/>
    </sheetView>
  </sheetViews>
  <sheetFormatPr defaultRowHeight="15"/>
  <cols>
    <col min="2" max="3" width="12.42578125" style="4" bestFit="1" customWidth="1"/>
    <col min="4" max="4" width="12" style="4" bestFit="1" customWidth="1"/>
    <col min="6" max="6" width="12.85546875" bestFit="1" customWidth="1"/>
    <col min="7" max="7" width="17.7109375" bestFit="1" customWidth="1"/>
    <col min="8" max="8" width="18.28515625" bestFit="1" customWidth="1"/>
    <col min="9" max="9" width="12" bestFit="1" customWidth="1"/>
  </cols>
  <sheetData>
    <row r="2" spans="2:19">
      <c r="B2" s="57" t="s">
        <v>12</v>
      </c>
      <c r="C2" s="57"/>
      <c r="D2" s="57"/>
      <c r="F2" s="56" t="s">
        <v>13</v>
      </c>
      <c r="G2" s="56"/>
      <c r="H2" s="56"/>
    </row>
    <row r="4" spans="2:19" s="3" customFormat="1" ht="15" customHeight="1">
      <c r="B4" s="3" t="s">
        <v>14</v>
      </c>
      <c r="C4" s="3" t="s">
        <v>15</v>
      </c>
      <c r="D4" s="3" t="s">
        <v>16</v>
      </c>
      <c r="F4" s="48" t="str">
        <f>C4</f>
        <v>Asset Life</v>
      </c>
      <c r="G4" s="48" t="s">
        <v>17</v>
      </c>
      <c r="H4" s="48" t="s">
        <v>18</v>
      </c>
      <c r="I4" s="54" t="s">
        <v>19</v>
      </c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2:19" s="3" customFormat="1">
      <c r="B5" s="4">
        <v>541.81651612016663</v>
      </c>
      <c r="C5" s="4">
        <v>15</v>
      </c>
      <c r="D5" s="53">
        <f>B5*1000000</f>
        <v>541816516.12016666</v>
      </c>
      <c r="F5" s="48">
        <f>C5</f>
        <v>15</v>
      </c>
      <c r="G5" s="49">
        <f>D5</f>
        <v>541816516.12016666</v>
      </c>
      <c r="H5" s="48">
        <v>1</v>
      </c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2:19">
      <c r="B6" s="4">
        <v>421.693342862419</v>
      </c>
      <c r="C6" s="4">
        <v>20</v>
      </c>
      <c r="D6" s="53">
        <f>B6*1000000</f>
        <v>421693342.86241901</v>
      </c>
      <c r="F6" s="48">
        <f>C6</f>
        <v>20</v>
      </c>
      <c r="G6" s="49">
        <f t="shared" ref="G6:G10" si="0">D6</f>
        <v>421693342.86241901</v>
      </c>
      <c r="H6" s="48">
        <v>1</v>
      </c>
    </row>
    <row r="7" spans="2:19">
      <c r="B7" s="4">
        <v>339.12937238118053</v>
      </c>
      <c r="C7" s="4">
        <v>28</v>
      </c>
      <c r="D7" s="53">
        <f>B7*1000000</f>
        <v>339129372.38118052</v>
      </c>
      <c r="F7" s="48">
        <f>C7</f>
        <v>28</v>
      </c>
      <c r="G7" s="49">
        <f t="shared" si="0"/>
        <v>339129372.38118052</v>
      </c>
      <c r="H7" s="48">
        <v>1</v>
      </c>
    </row>
    <row r="8" spans="2:19">
      <c r="B8" s="4">
        <v>245.05693065473938</v>
      </c>
      <c r="C8" s="4">
        <v>50</v>
      </c>
      <c r="D8" s="53">
        <f>B8*1000000</f>
        <v>245056930.65473938</v>
      </c>
      <c r="F8" s="48">
        <f>C8</f>
        <v>50</v>
      </c>
      <c r="G8" s="49">
        <f t="shared" si="0"/>
        <v>245056930.65473938</v>
      </c>
      <c r="H8" s="48">
        <v>1</v>
      </c>
    </row>
    <row r="9" spans="2:19">
      <c r="B9" s="4">
        <v>239.94286094902708</v>
      </c>
      <c r="C9" s="4">
        <v>32</v>
      </c>
      <c r="D9" s="53">
        <f>B9*1000000</f>
        <v>239942860.94902709</v>
      </c>
      <c r="F9" s="48">
        <f>C9</f>
        <v>32</v>
      </c>
      <c r="G9" s="49">
        <f t="shared" si="0"/>
        <v>239942860.94902709</v>
      </c>
      <c r="H9" s="48">
        <v>1</v>
      </c>
    </row>
    <row r="10" spans="2:19">
      <c r="B10" s="4">
        <v>207.52655422480487</v>
      </c>
      <c r="C10" s="4">
        <v>34</v>
      </c>
      <c r="D10" s="53">
        <f>B10*1000000</f>
        <v>207526554.22480488</v>
      </c>
      <c r="F10" s="48">
        <f>C10</f>
        <v>34</v>
      </c>
      <c r="G10" s="49">
        <f t="shared" si="0"/>
        <v>207526554.22480488</v>
      </c>
      <c r="H10" s="48">
        <v>1</v>
      </c>
    </row>
    <row r="11" spans="2:19">
      <c r="B11" s="4">
        <v>158.71533667204665</v>
      </c>
      <c r="C11" s="4">
        <v>5</v>
      </c>
      <c r="D11" s="53">
        <f>B11*1000000</f>
        <v>158715336.67204666</v>
      </c>
      <c r="F11" s="52">
        <v>8</v>
      </c>
      <c r="G11" s="50">
        <f>SUM(D11:D18)</f>
        <v>493438755.62999701</v>
      </c>
      <c r="H11" s="48">
        <v>1</v>
      </c>
      <c r="I11" s="51" t="s">
        <v>20</v>
      </c>
    </row>
    <row r="12" spans="2:19">
      <c r="B12" s="4">
        <v>141.86178839338808</v>
      </c>
      <c r="C12" s="4">
        <v>25</v>
      </c>
      <c r="D12" s="53">
        <f>B12*1000000</f>
        <v>141861788.39338809</v>
      </c>
    </row>
    <row r="13" spans="2:19">
      <c r="B13" s="4">
        <v>95.91826080606252</v>
      </c>
      <c r="C13" s="4">
        <v>7</v>
      </c>
      <c r="D13" s="53">
        <f>B13*1000000</f>
        <v>95918260.80606252</v>
      </c>
    </row>
    <row r="14" spans="2:19">
      <c r="B14" s="4">
        <v>52.42756103474607</v>
      </c>
      <c r="C14" s="4">
        <v>10</v>
      </c>
      <c r="D14" s="53">
        <f>B14*1000000</f>
        <v>52427561.034746073</v>
      </c>
    </row>
    <row r="15" spans="2:19">
      <c r="B15" s="4">
        <v>22.391005780103661</v>
      </c>
      <c r="C15" s="4">
        <v>12</v>
      </c>
      <c r="D15" s="53">
        <f>B15*1000000</f>
        <v>22391005.780103661</v>
      </c>
    </row>
    <row r="16" spans="2:19">
      <c r="B16" s="4">
        <v>10.78480294365</v>
      </c>
      <c r="C16" s="4">
        <v>6</v>
      </c>
      <c r="D16" s="53">
        <f>B16*1000000</f>
        <v>10784802.94365</v>
      </c>
    </row>
    <row r="17" spans="2:4">
      <c r="B17" s="4">
        <v>7.14</v>
      </c>
      <c r="C17" s="4">
        <v>3</v>
      </c>
      <c r="D17" s="53">
        <f>B17*1000000</f>
        <v>7140000</v>
      </c>
    </row>
    <row r="18" spans="2:4">
      <c r="B18" s="4">
        <v>4.2</v>
      </c>
      <c r="C18" s="4">
        <v>30</v>
      </c>
      <c r="D18" s="53">
        <f>B18*1000000</f>
        <v>4200000</v>
      </c>
    </row>
    <row r="23" spans="2:4">
      <c r="B23" s="3"/>
      <c r="C23" s="3"/>
      <c r="D23" s="3"/>
    </row>
  </sheetData>
  <sortState xmlns:xlrd2="http://schemas.microsoft.com/office/spreadsheetml/2017/richdata2" ref="B4:D23">
    <sortCondition descending="1" ref="D4:D23"/>
  </sortState>
  <mergeCells count="3">
    <mergeCell ref="I4:S5"/>
    <mergeCell ref="F2:H2"/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C69"/>
  <sheetViews>
    <sheetView topLeftCell="A52" workbookViewId="0">
      <selection activeCell="H9" sqref="H9"/>
    </sheetView>
  </sheetViews>
  <sheetFormatPr defaultRowHeight="15"/>
  <cols>
    <col min="2" max="2" width="20.7109375" bestFit="1" customWidth="1"/>
    <col min="3" max="5" width="11.140625" bestFit="1" customWidth="1"/>
    <col min="6" max="55" width="11.140625" customWidth="1"/>
  </cols>
  <sheetData>
    <row r="2" spans="2:55">
      <c r="D2" s="46" t="s">
        <v>21</v>
      </c>
    </row>
    <row r="3" spans="2:55" s="46" customFormat="1">
      <c r="D3" s="46">
        <v>1</v>
      </c>
      <c r="E3" s="46">
        <f>D3+1</f>
        <v>2</v>
      </c>
      <c r="F3" s="46">
        <f t="shared" ref="F3:BB3" si="0">E3+1</f>
        <v>3</v>
      </c>
      <c r="G3" s="46">
        <f t="shared" si="0"/>
        <v>4</v>
      </c>
      <c r="H3" s="46">
        <f t="shared" si="0"/>
        <v>5</v>
      </c>
      <c r="I3" s="46">
        <f t="shared" si="0"/>
        <v>6</v>
      </c>
      <c r="J3" s="46">
        <f t="shared" si="0"/>
        <v>7</v>
      </c>
      <c r="K3" s="46">
        <f t="shared" si="0"/>
        <v>8</v>
      </c>
      <c r="L3" s="46">
        <f t="shared" si="0"/>
        <v>9</v>
      </c>
      <c r="M3" s="46">
        <f t="shared" si="0"/>
        <v>10</v>
      </c>
      <c r="N3" s="46">
        <f t="shared" si="0"/>
        <v>11</v>
      </c>
      <c r="O3" s="46">
        <f t="shared" si="0"/>
        <v>12</v>
      </c>
      <c r="P3" s="46">
        <f t="shared" si="0"/>
        <v>13</v>
      </c>
      <c r="Q3" s="46">
        <f t="shared" si="0"/>
        <v>14</v>
      </c>
      <c r="R3" s="46">
        <f t="shared" si="0"/>
        <v>15</v>
      </c>
      <c r="S3" s="46">
        <f t="shared" si="0"/>
        <v>16</v>
      </c>
      <c r="T3" s="46">
        <f t="shared" si="0"/>
        <v>17</v>
      </c>
      <c r="U3" s="46">
        <f t="shared" si="0"/>
        <v>18</v>
      </c>
      <c r="V3" s="46">
        <f t="shared" si="0"/>
        <v>19</v>
      </c>
      <c r="W3" s="46">
        <f t="shared" si="0"/>
        <v>20</v>
      </c>
      <c r="X3" s="46">
        <f t="shared" si="0"/>
        <v>21</v>
      </c>
      <c r="Y3" s="46">
        <f t="shared" si="0"/>
        <v>22</v>
      </c>
      <c r="Z3" s="46">
        <f t="shared" si="0"/>
        <v>23</v>
      </c>
      <c r="AA3" s="46">
        <f t="shared" si="0"/>
        <v>24</v>
      </c>
      <c r="AB3" s="46">
        <f t="shared" si="0"/>
        <v>25</v>
      </c>
      <c r="AC3" s="46">
        <f t="shared" si="0"/>
        <v>26</v>
      </c>
      <c r="AD3" s="46">
        <f t="shared" si="0"/>
        <v>27</v>
      </c>
      <c r="AE3" s="46">
        <f t="shared" si="0"/>
        <v>28</v>
      </c>
      <c r="AF3" s="46">
        <f t="shared" si="0"/>
        <v>29</v>
      </c>
      <c r="AG3" s="46">
        <f t="shared" si="0"/>
        <v>30</v>
      </c>
      <c r="AH3" s="46">
        <f>AG3+1</f>
        <v>31</v>
      </c>
      <c r="AI3" s="46">
        <f t="shared" si="0"/>
        <v>32</v>
      </c>
      <c r="AJ3" s="46">
        <f t="shared" si="0"/>
        <v>33</v>
      </c>
      <c r="AK3" s="46">
        <f t="shared" si="0"/>
        <v>34</v>
      </c>
      <c r="AL3" s="46">
        <f t="shared" si="0"/>
        <v>35</v>
      </c>
      <c r="AM3" s="46">
        <f t="shared" si="0"/>
        <v>36</v>
      </c>
      <c r="AN3" s="46">
        <f t="shared" si="0"/>
        <v>37</v>
      </c>
      <c r="AO3" s="46">
        <f t="shared" si="0"/>
        <v>38</v>
      </c>
      <c r="AP3" s="46">
        <f t="shared" si="0"/>
        <v>39</v>
      </c>
      <c r="AQ3" s="46">
        <f t="shared" si="0"/>
        <v>40</v>
      </c>
      <c r="AR3" s="46">
        <f t="shared" si="0"/>
        <v>41</v>
      </c>
      <c r="AS3" s="46">
        <f t="shared" si="0"/>
        <v>42</v>
      </c>
      <c r="AT3" s="46">
        <f t="shared" si="0"/>
        <v>43</v>
      </c>
      <c r="AU3" s="46">
        <f t="shared" si="0"/>
        <v>44</v>
      </c>
      <c r="AV3" s="46">
        <f t="shared" si="0"/>
        <v>45</v>
      </c>
      <c r="AW3" s="46">
        <f t="shared" si="0"/>
        <v>46</v>
      </c>
      <c r="AX3" s="46">
        <f t="shared" si="0"/>
        <v>47</v>
      </c>
      <c r="AY3" s="46">
        <f t="shared" si="0"/>
        <v>48</v>
      </c>
      <c r="AZ3" s="46">
        <f t="shared" si="0"/>
        <v>49</v>
      </c>
      <c r="BA3" s="46">
        <f t="shared" si="0"/>
        <v>50</v>
      </c>
      <c r="BB3" s="46">
        <f t="shared" si="0"/>
        <v>51</v>
      </c>
    </row>
    <row r="4" spans="2:55">
      <c r="B4" s="3" t="s">
        <v>22</v>
      </c>
      <c r="C4" s="26">
        <f>IF(Capex!D13="","",Capex!D13)</f>
        <v>541816516.12016666</v>
      </c>
    </row>
    <row r="5" spans="2:55">
      <c r="B5" s="3" t="s">
        <v>15</v>
      </c>
      <c r="C5" s="27">
        <f>IF(Capex!C13="","",Capex!C13)</f>
        <v>15</v>
      </c>
      <c r="D5">
        <f>C5</f>
        <v>15</v>
      </c>
      <c r="E5">
        <f>IF(D5="","",IF(D5&gt;0,D5-1,0))</f>
        <v>14</v>
      </c>
      <c r="F5">
        <f t="shared" ref="F5:BC5" si="1">IF(E5="","",IF(E5&gt;0,E5-1,0))</f>
        <v>13</v>
      </c>
      <c r="G5">
        <f t="shared" si="1"/>
        <v>12</v>
      </c>
      <c r="H5">
        <f t="shared" si="1"/>
        <v>11</v>
      </c>
      <c r="I5">
        <f t="shared" si="1"/>
        <v>10</v>
      </c>
      <c r="J5">
        <f t="shared" si="1"/>
        <v>9</v>
      </c>
      <c r="K5">
        <f t="shared" si="1"/>
        <v>8</v>
      </c>
      <c r="L5">
        <f t="shared" si="1"/>
        <v>7</v>
      </c>
      <c r="M5">
        <f t="shared" si="1"/>
        <v>6</v>
      </c>
      <c r="N5">
        <f t="shared" si="1"/>
        <v>5</v>
      </c>
      <c r="O5">
        <f t="shared" si="1"/>
        <v>4</v>
      </c>
      <c r="P5">
        <f t="shared" si="1"/>
        <v>3</v>
      </c>
      <c r="Q5">
        <f t="shared" si="1"/>
        <v>2</v>
      </c>
      <c r="R5">
        <f t="shared" si="1"/>
        <v>1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f t="shared" si="1"/>
        <v>0</v>
      </c>
      <c r="Z5">
        <f t="shared" si="1"/>
        <v>0</v>
      </c>
      <c r="AA5">
        <f t="shared" si="1"/>
        <v>0</v>
      </c>
      <c r="AB5">
        <f t="shared" si="1"/>
        <v>0</v>
      </c>
      <c r="AC5">
        <f t="shared" si="1"/>
        <v>0</v>
      </c>
      <c r="AD5">
        <f t="shared" si="1"/>
        <v>0</v>
      </c>
      <c r="AE5">
        <f t="shared" si="1"/>
        <v>0</v>
      </c>
      <c r="AF5">
        <f t="shared" si="1"/>
        <v>0</v>
      </c>
      <c r="AG5">
        <f t="shared" si="1"/>
        <v>0</v>
      </c>
      <c r="AH5">
        <f t="shared" si="1"/>
        <v>0</v>
      </c>
      <c r="AI5">
        <f t="shared" si="1"/>
        <v>0</v>
      </c>
      <c r="AJ5">
        <f t="shared" si="1"/>
        <v>0</v>
      </c>
      <c r="AK5">
        <f t="shared" si="1"/>
        <v>0</v>
      </c>
      <c r="AL5">
        <f t="shared" si="1"/>
        <v>0</v>
      </c>
      <c r="AM5">
        <f t="shared" si="1"/>
        <v>0</v>
      </c>
      <c r="AN5">
        <f t="shared" si="1"/>
        <v>0</v>
      </c>
      <c r="AO5">
        <f t="shared" si="1"/>
        <v>0</v>
      </c>
      <c r="AP5">
        <f t="shared" si="1"/>
        <v>0</v>
      </c>
      <c r="AQ5">
        <f t="shared" si="1"/>
        <v>0</v>
      </c>
      <c r="AR5">
        <f t="shared" si="1"/>
        <v>0</v>
      </c>
      <c r="AS5">
        <f t="shared" si="1"/>
        <v>0</v>
      </c>
      <c r="AT5">
        <f t="shared" si="1"/>
        <v>0</v>
      </c>
      <c r="AU5">
        <f t="shared" si="1"/>
        <v>0</v>
      </c>
      <c r="AV5">
        <f t="shared" si="1"/>
        <v>0</v>
      </c>
      <c r="AW5">
        <f t="shared" si="1"/>
        <v>0</v>
      </c>
      <c r="AX5">
        <f t="shared" si="1"/>
        <v>0</v>
      </c>
      <c r="AY5">
        <f t="shared" si="1"/>
        <v>0</v>
      </c>
      <c r="AZ5">
        <f t="shared" si="1"/>
        <v>0</v>
      </c>
      <c r="BA5">
        <f t="shared" si="1"/>
        <v>0</v>
      </c>
      <c r="BB5">
        <f t="shared" si="1"/>
        <v>0</v>
      </c>
      <c r="BC5">
        <f t="shared" si="1"/>
        <v>0</v>
      </c>
    </row>
    <row r="6" spans="2:55">
      <c r="B6" s="2" t="s">
        <v>23</v>
      </c>
      <c r="D6" s="7">
        <f>C4</f>
        <v>541816516.12016666</v>
      </c>
      <c r="E6" s="7">
        <f>D10</f>
        <v>515196982.99271411</v>
      </c>
      <c r="F6" s="7">
        <f>E10</f>
        <v>487454105.56728303</v>
      </c>
      <c r="G6" s="7">
        <f>F10</f>
        <v>458540478.71449876</v>
      </c>
      <c r="H6" s="7">
        <f t="shared" ref="H6:BC6" si="2">G10</f>
        <v>428406696.80852699</v>
      </c>
      <c r="I6" s="7">
        <f t="shared" si="2"/>
        <v>397001269.30612326</v>
      </c>
      <c r="J6" s="7">
        <f t="shared" si="2"/>
        <v>364270532.76311809</v>
      </c>
      <c r="K6" s="7">
        <f t="shared" si="2"/>
        <v>330158559.1379981</v>
      </c>
      <c r="L6" s="7">
        <f t="shared" si="2"/>
        <v>294607060.22589803</v>
      </c>
      <c r="M6" s="7">
        <f t="shared" si="2"/>
        <v>257555288.05970734</v>
      </c>
      <c r="N6" s="7">
        <f t="shared" si="2"/>
        <v>218939931.10810339</v>
      </c>
      <c r="O6" s="7">
        <f t="shared" si="2"/>
        <v>178695006.09314176</v>
      </c>
      <c r="P6" s="7">
        <f t="shared" si="2"/>
        <v>136751745.24254873</v>
      </c>
      <c r="Q6" s="7">
        <f t="shared" si="2"/>
        <v>93038478.784060687</v>
      </c>
      <c r="R6" s="7">
        <f t="shared" si="2"/>
        <v>47480512.481024452</v>
      </c>
      <c r="S6" s="7">
        <f t="shared" si="2"/>
        <v>8.1956386566162109E-8</v>
      </c>
      <c r="T6" s="7" t="e">
        <f t="shared" si="2"/>
        <v>#N/A</v>
      </c>
      <c r="U6" s="7" t="e">
        <f t="shared" si="2"/>
        <v>#N/A</v>
      </c>
      <c r="V6" s="7" t="e">
        <f t="shared" si="2"/>
        <v>#N/A</v>
      </c>
      <c r="W6" s="7" t="e">
        <f t="shared" si="2"/>
        <v>#N/A</v>
      </c>
      <c r="X6" s="7" t="e">
        <f t="shared" si="2"/>
        <v>#N/A</v>
      </c>
      <c r="Y6" s="7" t="e">
        <f t="shared" si="2"/>
        <v>#N/A</v>
      </c>
      <c r="Z6" s="7" t="e">
        <f t="shared" si="2"/>
        <v>#N/A</v>
      </c>
      <c r="AA6" s="7" t="e">
        <f t="shared" si="2"/>
        <v>#N/A</v>
      </c>
      <c r="AB6" s="7" t="e">
        <f t="shared" si="2"/>
        <v>#N/A</v>
      </c>
      <c r="AC6" s="7" t="e">
        <f t="shared" si="2"/>
        <v>#N/A</v>
      </c>
      <c r="AD6" s="7" t="e">
        <f t="shared" si="2"/>
        <v>#N/A</v>
      </c>
      <c r="AE6" s="7" t="e">
        <f t="shared" si="2"/>
        <v>#N/A</v>
      </c>
      <c r="AF6" s="7" t="e">
        <f t="shared" si="2"/>
        <v>#N/A</v>
      </c>
      <c r="AG6" s="7" t="e">
        <f t="shared" si="2"/>
        <v>#N/A</v>
      </c>
      <c r="AH6" s="7" t="e">
        <f t="shared" si="2"/>
        <v>#N/A</v>
      </c>
      <c r="AI6" s="7" t="e">
        <f t="shared" si="2"/>
        <v>#N/A</v>
      </c>
      <c r="AJ6" s="7" t="e">
        <f t="shared" si="2"/>
        <v>#N/A</v>
      </c>
      <c r="AK6" s="7" t="e">
        <f t="shared" si="2"/>
        <v>#N/A</v>
      </c>
      <c r="AL6" s="7" t="e">
        <f t="shared" si="2"/>
        <v>#N/A</v>
      </c>
      <c r="AM6" s="7" t="e">
        <f t="shared" si="2"/>
        <v>#N/A</v>
      </c>
      <c r="AN6" s="7" t="e">
        <f t="shared" si="2"/>
        <v>#N/A</v>
      </c>
      <c r="AO6" s="7" t="e">
        <f t="shared" si="2"/>
        <v>#N/A</v>
      </c>
      <c r="AP6" s="7" t="e">
        <f t="shared" si="2"/>
        <v>#N/A</v>
      </c>
      <c r="AQ6" s="7" t="e">
        <f t="shared" si="2"/>
        <v>#N/A</v>
      </c>
      <c r="AR6" s="7" t="e">
        <f t="shared" si="2"/>
        <v>#N/A</v>
      </c>
      <c r="AS6" s="7" t="e">
        <f t="shared" si="2"/>
        <v>#N/A</v>
      </c>
      <c r="AT6" s="7" t="e">
        <f t="shared" si="2"/>
        <v>#N/A</v>
      </c>
      <c r="AU6" s="7" t="e">
        <f t="shared" si="2"/>
        <v>#N/A</v>
      </c>
      <c r="AV6" s="7" t="e">
        <f t="shared" si="2"/>
        <v>#N/A</v>
      </c>
      <c r="AW6" s="7" t="e">
        <f t="shared" si="2"/>
        <v>#N/A</v>
      </c>
      <c r="AX6" s="7" t="e">
        <f t="shared" si="2"/>
        <v>#N/A</v>
      </c>
      <c r="AY6" s="7" t="e">
        <f t="shared" si="2"/>
        <v>#N/A</v>
      </c>
      <c r="AZ6" s="7" t="e">
        <f t="shared" si="2"/>
        <v>#N/A</v>
      </c>
      <c r="BA6" s="7" t="e">
        <f t="shared" si="2"/>
        <v>#N/A</v>
      </c>
      <c r="BB6" s="7" t="e">
        <f t="shared" si="2"/>
        <v>#N/A</v>
      </c>
      <c r="BC6" s="7" t="e">
        <f t="shared" si="2"/>
        <v>#N/A</v>
      </c>
    </row>
    <row r="7" spans="2:55">
      <c r="B7" s="3" t="s">
        <v>24</v>
      </c>
      <c r="D7" s="7">
        <f>IF(Capex!$D$13="","",IF($C5&gt;=1,($C4/HLOOKUP($C5,$D$62:$BA$66,2,FALSE))*HLOOKUP(D5,$D$62:$BA$66,3,FALSE),(IF(D5&lt;=(-1),D5,0))))</f>
        <v>26619533.127452563</v>
      </c>
      <c r="E7" s="7">
        <f>IF(Capex!$D$13="","",IF($C5&gt;=1,($C4/HLOOKUP($C5,$D$62:$BA$66,2,FALSE))*HLOOKUP(E5,$D$62:$BA$66,3,FALSE),(IF(E5&lt;=(-1),E5,0))))</f>
        <v>27742877.425431062</v>
      </c>
      <c r="F7" s="7">
        <f>IF(Capex!$D$13="","",IF($C5&gt;=1,($C4/HLOOKUP($C5,$D$62:$BA$66,2,FALSE))*HLOOKUP(F5,$D$62:$BA$66,3,FALSE),(IF(F5&lt;=(-1),F5,0))))</f>
        <v>28913626.852784254</v>
      </c>
      <c r="G7" s="7">
        <f>IF(Capex!$D$13="","",IF($C5&gt;=1,($C4/HLOOKUP($C5,$D$62:$BA$66,2,FALSE))*HLOOKUP(G5,$D$62:$BA$66,3,FALSE),(IF(G5&lt;=(-1),G5,0))))</f>
        <v>30133781.905971751</v>
      </c>
      <c r="H7" s="7">
        <f>IF(Capex!$D$13="","",IF($C5&gt;=1,($C4/HLOOKUP($C5,$D$62:$BA$66,2,FALSE))*HLOOKUP(H5,$D$62:$BA$66,3,FALSE),(IF(H5&lt;=(-1),H5,0))))</f>
        <v>31405427.502403758</v>
      </c>
      <c r="I7" s="7">
        <f>IF(Capex!$D$13="","",IF($C5&gt;=1,($C4/HLOOKUP($C5,$D$62:$BA$66,2,FALSE))*HLOOKUP(I5,$D$62:$BA$66,3,FALSE),(IF(I5&lt;=(-1),I5,0))))</f>
        <v>32730736.543005195</v>
      </c>
      <c r="J7" s="7">
        <f>IF(Capex!$D$13="","",IF($C5&gt;=1,($C4/HLOOKUP($C5,$D$62:$BA$66,2,FALSE))*HLOOKUP(J5,$D$62:$BA$66,3,FALSE),(IF(J5&lt;=(-1),J5,0))))</f>
        <v>34111973.625120014</v>
      </c>
      <c r="K7" s="7">
        <f>IF(Capex!$D$13="","",IF($C5&gt;=1,($C4/HLOOKUP($C5,$D$62:$BA$66,2,FALSE))*HLOOKUP(K5,$D$62:$BA$66,3,FALSE),(IF(K5&lt;=(-1),K5,0))))</f>
        <v>35551498.912100084</v>
      </c>
      <c r="L7" s="7">
        <f>IF(Capex!$D$13="","",IF($C5&gt;=1,($C4/HLOOKUP($C5,$D$62:$BA$66,2,FALSE))*HLOOKUP(L5,$D$62:$BA$66,3,FALSE),(IF(L5&lt;=(-1),L5,0))))</f>
        <v>37051772.166190699</v>
      </c>
      <c r="M7" s="7">
        <f>IF(Capex!$D$13="","",IF($C5&gt;=1,($C4/HLOOKUP($C5,$D$62:$BA$66,2,FALSE))*HLOOKUP(M5,$D$62:$BA$66,3,FALSE),(IF(M5&lt;=(-1),M5,0))))</f>
        <v>38615356.951603949</v>
      </c>
      <c r="N7" s="7">
        <f>IF(Capex!$D$13="","",IF($C5&gt;=1,($C4/HLOOKUP($C5,$D$62:$BA$66,2,FALSE))*HLOOKUP(N5,$D$62:$BA$66,3,FALSE),(IF(N5&lt;=(-1),N5,0))))</f>
        <v>40244925.01496163</v>
      </c>
      <c r="O7" s="7">
        <f>IF(Capex!$D$13="","",IF($C5&gt;=1,($C4/HLOOKUP($C5,$D$62:$BA$66,2,FALSE))*HLOOKUP(O5,$D$62:$BA$66,3,FALSE),(IF(O5&lt;=(-1),O5,0))))</f>
        <v>41943260.850593023</v>
      </c>
      <c r="P7" s="7">
        <f>IF(Capex!$D$13="","",IF($C5&gt;=1,($C4/HLOOKUP($C5,$D$62:$BA$66,2,FALSE))*HLOOKUP(P5,$D$62:$BA$66,3,FALSE),(IF(P5&lt;=(-1),P5,0))))</f>
        <v>43713266.45848804</v>
      </c>
      <c r="Q7" s="7">
        <f>IF(Capex!$D$13="","",IF($C5&gt;=1,($C4/HLOOKUP($C5,$D$62:$BA$66,2,FALSE))*HLOOKUP(Q5,$D$62:$BA$66,3,FALSE),(IF(Q5&lt;=(-1),Q5,0))))</f>
        <v>45557966.303036235</v>
      </c>
      <c r="R7" s="7">
        <f>IF(Capex!$D$13="","",IF($C5&gt;=1,($C4/HLOOKUP($C5,$D$62:$BA$66,2,FALSE))*HLOOKUP(R5,$D$62:$BA$66,3,FALSE),(IF(R5&lt;=(-1),R5,0))))</f>
        <v>47480512.48102437</v>
      </c>
      <c r="S7" s="7" t="e">
        <f>IF(Capex!$D$13="","",IF($C5&gt;=1,($C4/HLOOKUP($C5,$D$62:$BA$66,2,FALSE))*HLOOKUP(S5,$D$62:$BA$66,3,FALSE),(IF(S5&lt;=(-1),S5,0))))</f>
        <v>#N/A</v>
      </c>
      <c r="T7" s="7" t="e">
        <f>IF(Capex!$D$13="","",IF($C5&gt;=1,($C4/HLOOKUP($C5,$D$62:$BA$66,2,FALSE))*HLOOKUP(T5,$D$62:$BA$66,3,FALSE),(IF(T5&lt;=(-1),T5,0))))</f>
        <v>#N/A</v>
      </c>
      <c r="U7" s="7" t="e">
        <f>IF(Capex!$D$13="","",IF($C5&gt;=1,($C4/HLOOKUP($C5,$D$62:$BA$66,2,FALSE))*HLOOKUP(U5,$D$62:$BA$66,3,FALSE),(IF(U5&lt;=(-1),U5,0))))</f>
        <v>#N/A</v>
      </c>
      <c r="V7" s="7" t="e">
        <f>IF(Capex!$D$13="","",IF($C5&gt;=1,($C4/HLOOKUP($C5,$D$62:$BA$66,2,FALSE))*HLOOKUP(V5,$D$62:$BA$66,3,FALSE),(IF(V5&lt;=(-1),V5,0))))</f>
        <v>#N/A</v>
      </c>
      <c r="W7" s="7" t="e">
        <f>IF(Capex!$D$13="","",IF($C5&gt;=1,($C4/HLOOKUP($C5,$D$62:$BA$66,2,FALSE))*HLOOKUP(W5,$D$62:$BA$66,3,FALSE),(IF(W5&lt;=(-1),W5,0))))</f>
        <v>#N/A</v>
      </c>
      <c r="X7" s="7" t="e">
        <f>IF(Capex!$D$13="","",IF($C5&gt;=1,($C4/HLOOKUP($C5,$D$62:$BA$66,2,FALSE))*HLOOKUP(X5,$D$62:$BA$66,3,FALSE),(IF(X5&lt;=(-1),X5,0))))</f>
        <v>#N/A</v>
      </c>
      <c r="Y7" s="7" t="e">
        <f>IF(Capex!$D$13="","",IF($C5&gt;=1,($C4/HLOOKUP($C5,$D$62:$BA$66,2,FALSE))*HLOOKUP(Y5,$D$62:$BA$66,3,FALSE),(IF(Y5&lt;=(-1),Y5,0))))</f>
        <v>#N/A</v>
      </c>
      <c r="Z7" s="7" t="e">
        <f>IF(Capex!$D$13="","",IF($C5&gt;=1,($C4/HLOOKUP($C5,$D$62:$BA$66,2,FALSE))*HLOOKUP(Z5,$D$62:$BA$66,3,FALSE),(IF(Z5&lt;=(-1),Z5,0))))</f>
        <v>#N/A</v>
      </c>
      <c r="AA7" s="7" t="e">
        <f>IF(Capex!$D$13="","",IF($C5&gt;=1,($C4/HLOOKUP($C5,$D$62:$BA$66,2,FALSE))*HLOOKUP(AA5,$D$62:$BA$66,3,FALSE),(IF(AA5&lt;=(-1),AA5,0))))</f>
        <v>#N/A</v>
      </c>
      <c r="AB7" s="7" t="e">
        <f>IF(Capex!$D$13="","",IF($C5&gt;=1,($C4/HLOOKUP($C5,$D$62:$BA$66,2,FALSE))*HLOOKUP(AB5,$D$62:$BA$66,3,FALSE),(IF(AB5&lt;=(-1),AB5,0))))</f>
        <v>#N/A</v>
      </c>
      <c r="AC7" s="7" t="e">
        <f>IF(Capex!$D$13="","",IF($C5&gt;=1,($C4/HLOOKUP($C5,$D$62:$BA$66,2,FALSE))*HLOOKUP(AC5,$D$62:$BA$66,3,FALSE),(IF(AC5&lt;=(-1),AC5,0))))</f>
        <v>#N/A</v>
      </c>
      <c r="AD7" s="7" t="e">
        <f>IF(Capex!$D$13="","",IF($C5&gt;=1,($C4/HLOOKUP($C5,$D$62:$BA$66,2,FALSE))*HLOOKUP(AD5,$D$62:$BA$66,3,FALSE),(IF(AD5&lt;=(-1),AD5,0))))</f>
        <v>#N/A</v>
      </c>
      <c r="AE7" s="7" t="e">
        <f>IF(Capex!$D$13="","",IF($C5&gt;=1,($C4/HLOOKUP($C5,$D$62:$BA$66,2,FALSE))*HLOOKUP(AE5,$D$62:$BA$66,3,FALSE),(IF(AE5&lt;=(-1),AE5,0))))</f>
        <v>#N/A</v>
      </c>
      <c r="AF7" s="7" t="e">
        <f>IF(Capex!$D$13="","",IF($C5&gt;=1,($C4/HLOOKUP($C5,$D$62:$BA$66,2,FALSE))*HLOOKUP(AF5,$D$62:$BA$66,3,FALSE),(IF(AF5&lt;=(-1),AF5,0))))</f>
        <v>#N/A</v>
      </c>
      <c r="AG7" s="7" t="e">
        <f>IF(Capex!$D$13="","",IF($C5&gt;=1,($C4/HLOOKUP($C5,$D$62:$BA$66,2,FALSE))*HLOOKUP(AG5,$D$62:$BA$66,3,FALSE),(IF(AG5&lt;=(-1),AG5,0))))</f>
        <v>#N/A</v>
      </c>
      <c r="AH7" s="7" t="e">
        <f>IF(Capex!$D$13="","",IF($C5&gt;=1,($C4/HLOOKUP($C5,$D$62:$BA$66,2,FALSE))*HLOOKUP(AH5,$D$62:$BA$66,3,FALSE),(IF(AH5&lt;=(-1),AH5,0))))</f>
        <v>#N/A</v>
      </c>
      <c r="AI7" s="7" t="e">
        <f>IF(Capex!$D$13="","",IF($C5&gt;=1,($C4/HLOOKUP($C5,$D$62:$BA$66,2,FALSE))*HLOOKUP(AI5,$D$62:$BA$66,3,FALSE),(IF(AI5&lt;=(-1),AI5,0))))</f>
        <v>#N/A</v>
      </c>
      <c r="AJ7" s="7" t="e">
        <f>IF(Capex!$D$13="","",IF($C5&gt;=1,($C4/HLOOKUP($C5,$D$62:$BA$66,2,FALSE))*HLOOKUP(AJ5,$D$62:$BA$66,3,FALSE),(IF(AJ5&lt;=(-1),AJ5,0))))</f>
        <v>#N/A</v>
      </c>
      <c r="AK7" s="7" t="e">
        <f>IF(Capex!$D$13="","",IF($C5&gt;=1,($C4/HLOOKUP($C5,$D$62:$BA$66,2,FALSE))*HLOOKUP(AK5,$D$62:$BA$66,3,FALSE),(IF(AK5&lt;=(-1),AK5,0))))</f>
        <v>#N/A</v>
      </c>
      <c r="AL7" s="7" t="e">
        <f>IF(Capex!$D$13="","",IF($C5&gt;=1,($C4/HLOOKUP($C5,$D$62:$BA$66,2,FALSE))*HLOOKUP(AL5,$D$62:$BA$66,3,FALSE),(IF(AL5&lt;=(-1),AL5,0))))</f>
        <v>#N/A</v>
      </c>
      <c r="AM7" s="7" t="e">
        <f>IF(Capex!$D$13="","",IF($C5&gt;=1,($C4/HLOOKUP($C5,$D$62:$BA$66,2,FALSE))*HLOOKUP(AM5,$D$62:$BA$66,3,FALSE),(IF(AM5&lt;=(-1),AM5,0))))</f>
        <v>#N/A</v>
      </c>
      <c r="AN7" s="7" t="e">
        <f>IF(Capex!$D$13="","",IF($C5&gt;=1,($C4/HLOOKUP($C5,$D$62:$BA$66,2,FALSE))*HLOOKUP(AN5,$D$62:$BA$66,3,FALSE),(IF(AN5&lt;=(-1),AN5,0))))</f>
        <v>#N/A</v>
      </c>
      <c r="AO7" s="7" t="e">
        <f>IF(Capex!$D$13="","",IF($C5&gt;=1,($C4/HLOOKUP($C5,$D$62:$BA$66,2,FALSE))*HLOOKUP(AO5,$D$62:$BA$66,3,FALSE),(IF(AO5&lt;=(-1),AO5,0))))</f>
        <v>#N/A</v>
      </c>
      <c r="AP7" s="7" t="e">
        <f>IF(Capex!$D$13="","",IF($C5&gt;=1,($C4/HLOOKUP($C5,$D$62:$BA$66,2,FALSE))*HLOOKUP(AP5,$D$62:$BA$66,3,FALSE),(IF(AP5&lt;=(-1),AP5,0))))</f>
        <v>#N/A</v>
      </c>
      <c r="AQ7" s="7" t="e">
        <f>IF(Capex!$D$13="","",IF($C5&gt;=1,($C4/HLOOKUP($C5,$D$62:$BA$66,2,FALSE))*HLOOKUP(AQ5,$D$62:$BA$66,3,FALSE),(IF(AQ5&lt;=(-1),AQ5,0))))</f>
        <v>#N/A</v>
      </c>
      <c r="AR7" s="7" t="e">
        <f>IF(Capex!$D$13="","",IF($C5&gt;=1,($C4/HLOOKUP($C5,$D$62:$BA$66,2,FALSE))*HLOOKUP(AR5,$D$62:$BA$66,3,FALSE),(IF(AR5&lt;=(-1),AR5,0))))</f>
        <v>#N/A</v>
      </c>
      <c r="AS7" s="7" t="e">
        <f>IF(Capex!$D$13="","",IF($C5&gt;=1,($C4/HLOOKUP($C5,$D$62:$BA$66,2,FALSE))*HLOOKUP(AS5,$D$62:$BA$66,3,FALSE),(IF(AS5&lt;=(-1),AS5,0))))</f>
        <v>#N/A</v>
      </c>
      <c r="AT7" s="7" t="e">
        <f>IF(Capex!$D$13="","",IF($C5&gt;=1,($C4/HLOOKUP($C5,$D$62:$BA$66,2,FALSE))*HLOOKUP(AT5,$D$62:$BA$66,3,FALSE),(IF(AT5&lt;=(-1),AT5,0))))</f>
        <v>#N/A</v>
      </c>
      <c r="AU7" s="7" t="e">
        <f>IF(Capex!$D$13="","",IF($C5&gt;=1,($C4/HLOOKUP($C5,$D$62:$BA$66,2,FALSE))*HLOOKUP(AU5,$D$62:$BA$66,3,FALSE),(IF(AU5&lt;=(-1),AU5,0))))</f>
        <v>#N/A</v>
      </c>
      <c r="AV7" s="7" t="e">
        <f>IF(Capex!$D$13="","",IF($C5&gt;=1,($C4/HLOOKUP($C5,$D$62:$BA$66,2,FALSE))*HLOOKUP(AV5,$D$62:$BA$66,3,FALSE),(IF(AV5&lt;=(-1),AV5,0))))</f>
        <v>#N/A</v>
      </c>
      <c r="AW7" s="7" t="e">
        <f>IF(Capex!$D$13="","",IF($C5&gt;=1,($C4/HLOOKUP($C5,$D$62:$BA$66,2,FALSE))*HLOOKUP(AW5,$D$62:$BA$66,3,FALSE),(IF(AW5&lt;=(-1),AW5,0))))</f>
        <v>#N/A</v>
      </c>
      <c r="AX7" s="7" t="e">
        <f>IF(Capex!$D$13="","",IF($C5&gt;=1,($C4/HLOOKUP($C5,$D$62:$BA$66,2,FALSE))*HLOOKUP(AX5,$D$62:$BA$66,3,FALSE),(IF(AX5&lt;=(-1),AX5,0))))</f>
        <v>#N/A</v>
      </c>
      <c r="AY7" s="7" t="e">
        <f>IF(Capex!$D$13="","",IF($C5&gt;=1,($C4/HLOOKUP($C5,$D$62:$BA$66,2,FALSE))*HLOOKUP(AY5,$D$62:$BA$66,3,FALSE),(IF(AY5&lt;=(-1),AY5,0))))</f>
        <v>#N/A</v>
      </c>
      <c r="AZ7" s="7" t="e">
        <f>IF(Capex!$D$13="","",IF($C5&gt;=1,($C4/HLOOKUP($C5,$D$62:$BA$66,2,FALSE))*HLOOKUP(AZ5,$D$62:$BA$66,3,FALSE),(IF(AZ5&lt;=(-1),AZ5,0))))</f>
        <v>#N/A</v>
      </c>
      <c r="BA7" s="7" t="e">
        <f>IF(Capex!$D$13="","",IF($C5&gt;=1,($C4/HLOOKUP($C5,$D$62:$BA$66,2,FALSE))*HLOOKUP(BA5,$D$62:$BA$66,3,FALSE),(IF(BA5&lt;=(-1),BA5,0))))</f>
        <v>#N/A</v>
      </c>
      <c r="BB7" s="7" t="e">
        <f>IF(Capex!$D$13="","",IF($C5&gt;=1,($C4/HLOOKUP($C5,$D$62:$BA$66,2,FALSE))*HLOOKUP(BB5,$D$62:$BA$66,3,FALSE),(IF(BB5&lt;=(-1),BB5,0))))</f>
        <v>#N/A</v>
      </c>
      <c r="BC7" s="7" t="str">
        <f>IF(Capex!BB13="","",IF($C5&gt;=1,($C4/HLOOKUP($C5,$D$62:$BA$66,2,FALSE))*HLOOKUP(BC5,$D$62:$BA$66,3,FALSE),(IF(BC5&lt;=(-1),BC5,0))))</f>
        <v/>
      </c>
    </row>
    <row r="8" spans="2:55">
      <c r="B8" s="3" t="s">
        <v>25</v>
      </c>
      <c r="D8" s="7">
        <f>IF(Capex!$D$13="","",IF($C5&gt;=1,($C4/HLOOKUP($C5,$D$62:$BA$66,2,FALSE))*HLOOKUP(D5,$D$62:$BA$66,4,FALSE),(IF(D5&lt;=(-1),D5,0))))</f>
        <v>21842116.179886188</v>
      </c>
      <c r="E8" s="7">
        <f>IF(Capex!$D$13="","",IF($C5&gt;=1,($C4/HLOOKUP($C5,$D$62:$BA$66,2,FALSE))*HLOOKUP(E5,$D$62:$BA$66,4,FALSE),(IF(E5&lt;=(-1),E5,0))))</f>
        <v>20718771.88190769</v>
      </c>
      <c r="F8" s="7">
        <f>IF(Capex!$D$13="","",IF($C5&gt;=1,($C4/HLOOKUP($C5,$D$62:$BA$66,2,FALSE))*HLOOKUP(F5,$D$62:$BA$66,4,FALSE),(IF(F5&lt;=(-1),F5,0))))</f>
        <v>19548022.454554494</v>
      </c>
      <c r="G8" s="7">
        <f>IF(Capex!$D$13="","",IF($C5&gt;=1,($C4/HLOOKUP($C5,$D$62:$BA$66,2,FALSE))*HLOOKUP(G5,$D$62:$BA$66,4,FALSE),(IF(G5&lt;=(-1),G5,0))))</f>
        <v>18327867.401366998</v>
      </c>
      <c r="H8" s="7">
        <f>IF(Capex!$D$13="","",IF($C5&gt;=1,($C4/HLOOKUP($C5,$D$62:$BA$66,2,FALSE))*HLOOKUP(H5,$D$62:$BA$66,4,FALSE),(IF(H5&lt;=(-1),H5,0))))</f>
        <v>17056221.804934993</v>
      </c>
      <c r="I8" s="7">
        <f>IF(Capex!$D$13="","",IF($C5&gt;=1,($C4/HLOOKUP($C5,$D$62:$BA$66,2,FALSE))*HLOOKUP(I5,$D$62:$BA$66,4,FALSE),(IF(I5&lt;=(-1),I5,0))))</f>
        <v>15730912.764333557</v>
      </c>
      <c r="J8" s="7">
        <f>IF(Capex!$D$13="","",IF($C5&gt;=1,($C4/HLOOKUP($C5,$D$62:$BA$66,2,FALSE))*HLOOKUP(J5,$D$62:$BA$66,4,FALSE),(IF(J5&lt;=(-1),J5,0))))</f>
        <v>14349675.68221874</v>
      </c>
      <c r="K8" s="7">
        <f>IF(Capex!$D$13="","",IF($C5&gt;=1,($C4/HLOOKUP($C5,$D$62:$BA$66,2,FALSE))*HLOOKUP(K5,$D$62:$BA$66,4,FALSE),(IF(K5&lt;=(-1),K5,0))))</f>
        <v>12910150.395238668</v>
      </c>
      <c r="L8" s="7">
        <f>IF(Capex!$D$13="","",IF($C5&gt;=1,($C4/HLOOKUP($C5,$D$62:$BA$66,2,FALSE))*HLOOKUP(L5,$D$62:$BA$66,4,FALSE),(IF(L5&lt;=(-1),L5,0))))</f>
        <v>11409877.141148051</v>
      </c>
      <c r="M8" s="7">
        <f>IF(Capex!$D$13="","",IF($C5&gt;=1,($C4/HLOOKUP($C5,$D$62:$BA$66,2,FALSE))*HLOOKUP(M5,$D$62:$BA$66,4,FALSE),(IF(M5&lt;=(-1),M5,0))))</f>
        <v>9846292.3557347991</v>
      </c>
      <c r="N8" s="7">
        <f>IF(Capex!$D$13="","",IF($C5&gt;=1,($C4/HLOOKUP($C5,$D$62:$BA$66,2,FALSE))*HLOOKUP(N5,$D$62:$BA$66,4,FALSE),(IF(N5&lt;=(-1),N5,0))))</f>
        <v>8216724.292377119</v>
      </c>
      <c r="O8" s="7">
        <f>IF(Capex!$D$13="","",IF($C5&gt;=1,($C4/HLOOKUP($C5,$D$62:$BA$66,2,FALSE))*HLOOKUP(O5,$D$62:$BA$66,4,FALSE),(IF(O5&lt;=(-1),O5,0))))</f>
        <v>6518388.4567457298</v>
      </c>
      <c r="P8" s="7">
        <f>IF(Capex!$D$13="","",IF($C5&gt;=1,($C4/HLOOKUP($C5,$D$62:$BA$66,2,FALSE))*HLOOKUP(P5,$D$62:$BA$66,4,FALSE),(IF(P5&lt;=(-1),P5,0))))</f>
        <v>4748382.8488507094</v>
      </c>
      <c r="Q8" s="7">
        <f>IF(Capex!$D$13="","",IF($C5&gt;=1,($C4/HLOOKUP($C5,$D$62:$BA$66,2,FALSE))*HLOOKUP(Q5,$D$62:$BA$66,4,FALSE),(IF(Q5&lt;=(-1),Q5,0))))</f>
        <v>2903683.0043025105</v>
      </c>
      <c r="R8" s="7">
        <f>IF(Capex!$D$13="","",IF($C5&gt;=1,($C4/HLOOKUP($C5,$D$62:$BA$66,2,FALSE))*HLOOKUP(R5,$D$62:$BA$66,4,FALSE),(IF(R5&lt;=(-1),R5,0))))</f>
        <v>981136.82631438097</v>
      </c>
      <c r="S8" s="7" t="e">
        <f>IF(Capex!$D$13="","",IF($C5&gt;=1,($C4/HLOOKUP($C5,$D$62:$BA$66,2,FALSE))*HLOOKUP(S5,$D$62:$BA$66,4,FALSE),(IF(S5&lt;=(-1),S5,0))))</f>
        <v>#N/A</v>
      </c>
      <c r="T8" s="7" t="e">
        <f>IF(Capex!$D$13="","",IF($C5&gt;=1,($C4/HLOOKUP($C5,$D$62:$BA$66,2,FALSE))*HLOOKUP(T5,$D$62:$BA$66,4,FALSE),(IF(T5&lt;=(-1),T5,0))))</f>
        <v>#N/A</v>
      </c>
      <c r="U8" s="7" t="e">
        <f>IF(Capex!$D$13="","",IF($C5&gt;=1,($C4/HLOOKUP($C5,$D$62:$BA$66,2,FALSE))*HLOOKUP(U5,$D$62:$BA$66,4,FALSE),(IF(U5&lt;=(-1),U5,0))))</f>
        <v>#N/A</v>
      </c>
      <c r="V8" s="7" t="e">
        <f>IF(Capex!$D$13="","",IF($C5&gt;=1,($C4/HLOOKUP($C5,$D$62:$BA$66,2,FALSE))*HLOOKUP(V5,$D$62:$BA$66,4,FALSE),(IF(V5&lt;=(-1),V5,0))))</f>
        <v>#N/A</v>
      </c>
      <c r="W8" s="7" t="e">
        <f>IF(Capex!$D$13="","",IF($C5&gt;=1,($C4/HLOOKUP($C5,$D$62:$BA$66,2,FALSE))*HLOOKUP(W5,$D$62:$BA$66,4,FALSE),(IF(W5&lt;=(-1),W5,0))))</f>
        <v>#N/A</v>
      </c>
      <c r="X8" s="7" t="e">
        <f>IF(Capex!$D$13="","",IF($C5&gt;=1,($C4/HLOOKUP($C5,$D$62:$BA$66,2,FALSE))*HLOOKUP(X5,$D$62:$BA$66,4,FALSE),(IF(X5&lt;=(-1),X5,0))))</f>
        <v>#N/A</v>
      </c>
      <c r="Y8" s="7" t="e">
        <f>IF(Capex!$D$13="","",IF($C5&gt;=1,($C4/HLOOKUP($C5,$D$62:$BA$66,2,FALSE))*HLOOKUP(Y5,$D$62:$BA$66,4,FALSE),(IF(Y5&lt;=(-1),Y5,0))))</f>
        <v>#N/A</v>
      </c>
      <c r="Z8" s="7" t="e">
        <f>IF(Capex!$D$13="","",IF($C5&gt;=1,($C4/HLOOKUP($C5,$D$62:$BA$66,2,FALSE))*HLOOKUP(Z5,$D$62:$BA$66,4,FALSE),(IF(Z5&lt;=(-1),Z5,0))))</f>
        <v>#N/A</v>
      </c>
      <c r="AA8" s="7" t="e">
        <f>IF(Capex!$D$13="","",IF($C5&gt;=1,($C4/HLOOKUP($C5,$D$62:$BA$66,2,FALSE))*HLOOKUP(AA5,$D$62:$BA$66,4,FALSE),(IF(AA5&lt;=(-1),AA5,0))))</f>
        <v>#N/A</v>
      </c>
      <c r="AB8" s="7" t="e">
        <f>IF(Capex!$D$13="","",IF($C5&gt;=1,($C4/HLOOKUP($C5,$D$62:$BA$66,2,FALSE))*HLOOKUP(AB5,$D$62:$BA$66,4,FALSE),(IF(AB5&lt;=(-1),AB5,0))))</f>
        <v>#N/A</v>
      </c>
      <c r="AC8" s="7" t="e">
        <f>IF(Capex!$D$13="","",IF($C5&gt;=1,($C4/HLOOKUP($C5,$D$62:$BA$66,2,FALSE))*HLOOKUP(AC5,$D$62:$BA$66,4,FALSE),(IF(AC5&lt;=(-1),AC5,0))))</f>
        <v>#N/A</v>
      </c>
      <c r="AD8" s="7" t="e">
        <f>IF(Capex!$D$13="","",IF($C5&gt;=1,($C4/HLOOKUP($C5,$D$62:$BA$66,2,FALSE))*HLOOKUP(AD5,$D$62:$BA$66,4,FALSE),(IF(AD5&lt;=(-1),AD5,0))))</f>
        <v>#N/A</v>
      </c>
      <c r="AE8" s="7" t="e">
        <f>IF(Capex!$D$13="","",IF($C5&gt;=1,($C4/HLOOKUP($C5,$D$62:$BA$66,2,FALSE))*HLOOKUP(AE5,$D$62:$BA$66,4,FALSE),(IF(AE5&lt;=(-1),AE5,0))))</f>
        <v>#N/A</v>
      </c>
      <c r="AF8" s="7" t="e">
        <f>IF(Capex!$D$13="","",IF($C5&gt;=1,($C4/HLOOKUP($C5,$D$62:$BA$66,2,FALSE))*HLOOKUP(AF5,$D$62:$BA$66,4,FALSE),(IF(AF5&lt;=(-1),AF5,0))))</f>
        <v>#N/A</v>
      </c>
      <c r="AG8" s="7" t="e">
        <f>IF(Capex!$D$13="","",IF($C5&gt;=1,($C4/HLOOKUP($C5,$D$62:$BA$66,2,FALSE))*HLOOKUP(AG5,$D$62:$BA$66,4,FALSE),(IF(AG5&lt;=(-1),AG5,0))))</f>
        <v>#N/A</v>
      </c>
      <c r="AH8" s="7" t="e">
        <f>IF(Capex!$D$13="","",IF($C5&gt;=1,($C4/HLOOKUP($C5,$D$62:$BA$66,2,FALSE))*HLOOKUP(AH5,$D$62:$BA$66,4,FALSE),(IF(AH5&lt;=(-1),AH5,0))))</f>
        <v>#N/A</v>
      </c>
      <c r="AI8" s="7" t="e">
        <f>IF(Capex!$D$13="","",IF($C5&gt;=1,($C4/HLOOKUP($C5,$D$62:$BA$66,2,FALSE))*HLOOKUP(AI5,$D$62:$BA$66,4,FALSE),(IF(AI5&lt;=(-1),AI5,0))))</f>
        <v>#N/A</v>
      </c>
      <c r="AJ8" s="7" t="e">
        <f>IF(Capex!$D$13="","",IF($C5&gt;=1,($C4/HLOOKUP($C5,$D$62:$BA$66,2,FALSE))*HLOOKUP(AJ5,$D$62:$BA$66,4,FALSE),(IF(AJ5&lt;=(-1),AJ5,0))))</f>
        <v>#N/A</v>
      </c>
      <c r="AK8" s="7" t="e">
        <f>IF(Capex!$D$13="","",IF($C5&gt;=1,($C4/HLOOKUP($C5,$D$62:$BA$66,2,FALSE))*HLOOKUP(AK5,$D$62:$BA$66,4,FALSE),(IF(AK5&lt;=(-1),AK5,0))))</f>
        <v>#N/A</v>
      </c>
      <c r="AL8" s="7" t="e">
        <f>IF(Capex!$D$13="","",IF($C5&gt;=1,($C4/HLOOKUP($C5,$D$62:$BA$66,2,FALSE))*HLOOKUP(AL5,$D$62:$BA$66,4,FALSE),(IF(AL5&lt;=(-1),AL5,0))))</f>
        <v>#N/A</v>
      </c>
      <c r="AM8" s="7" t="e">
        <f>IF(Capex!$D$13="","",IF($C5&gt;=1,($C4/HLOOKUP($C5,$D$62:$BA$66,2,FALSE))*HLOOKUP(AM5,$D$62:$BA$66,4,FALSE),(IF(AM5&lt;=(-1),AM5,0))))</f>
        <v>#N/A</v>
      </c>
      <c r="AN8" s="7" t="e">
        <f>IF(Capex!$D$13="","",IF($C5&gt;=1,($C4/HLOOKUP($C5,$D$62:$BA$66,2,FALSE))*HLOOKUP(AN5,$D$62:$BA$66,4,FALSE),(IF(AN5&lt;=(-1),AN5,0))))</f>
        <v>#N/A</v>
      </c>
      <c r="AO8" s="7" t="e">
        <f>IF(Capex!$D$13="","",IF($C5&gt;=1,($C4/HLOOKUP($C5,$D$62:$BA$66,2,FALSE))*HLOOKUP(AO5,$D$62:$BA$66,4,FALSE),(IF(AO5&lt;=(-1),AO5,0))))</f>
        <v>#N/A</v>
      </c>
      <c r="AP8" s="7" t="e">
        <f>IF(Capex!$D$13="","",IF($C5&gt;=1,($C4/HLOOKUP($C5,$D$62:$BA$66,2,FALSE))*HLOOKUP(AP5,$D$62:$BA$66,4,FALSE),(IF(AP5&lt;=(-1),AP5,0))))</f>
        <v>#N/A</v>
      </c>
      <c r="AQ8" s="7" t="e">
        <f>IF(Capex!$D$13="","",IF($C5&gt;=1,($C4/HLOOKUP($C5,$D$62:$BA$66,2,FALSE))*HLOOKUP(AQ5,$D$62:$BA$66,4,FALSE),(IF(AQ5&lt;=(-1),AQ5,0))))</f>
        <v>#N/A</v>
      </c>
      <c r="AR8" s="7" t="e">
        <f>IF(Capex!$D$13="","",IF($C5&gt;=1,($C4/HLOOKUP($C5,$D$62:$BA$66,2,FALSE))*HLOOKUP(AR5,$D$62:$BA$66,4,FALSE),(IF(AR5&lt;=(-1),AR5,0))))</f>
        <v>#N/A</v>
      </c>
      <c r="AS8" s="7" t="e">
        <f>IF(Capex!$D$13="","",IF($C5&gt;=1,($C4/HLOOKUP($C5,$D$62:$BA$66,2,FALSE))*HLOOKUP(AS5,$D$62:$BA$66,4,FALSE),(IF(AS5&lt;=(-1),AS5,0))))</f>
        <v>#N/A</v>
      </c>
      <c r="AT8" s="7" t="e">
        <f>IF(Capex!$D$13="","",IF($C5&gt;=1,($C4/HLOOKUP($C5,$D$62:$BA$66,2,FALSE))*HLOOKUP(AT5,$D$62:$BA$66,4,FALSE),(IF(AT5&lt;=(-1),AT5,0))))</f>
        <v>#N/A</v>
      </c>
      <c r="AU8" s="7" t="e">
        <f>IF(Capex!$D$13="","",IF($C5&gt;=1,($C4/HLOOKUP($C5,$D$62:$BA$66,2,FALSE))*HLOOKUP(AU5,$D$62:$BA$66,4,FALSE),(IF(AU5&lt;=(-1),AU5,0))))</f>
        <v>#N/A</v>
      </c>
      <c r="AV8" s="7" t="e">
        <f>IF(Capex!$D$13="","",IF($C5&gt;=1,($C4/HLOOKUP($C5,$D$62:$BA$66,2,FALSE))*HLOOKUP(AV5,$D$62:$BA$66,4,FALSE),(IF(AV5&lt;=(-1),AV5,0))))</f>
        <v>#N/A</v>
      </c>
      <c r="AW8" s="7" t="e">
        <f>IF(Capex!$D$13="","",IF($C5&gt;=1,($C4/HLOOKUP($C5,$D$62:$BA$66,2,FALSE))*HLOOKUP(AW5,$D$62:$BA$66,4,FALSE),(IF(AW5&lt;=(-1),AW5,0))))</f>
        <v>#N/A</v>
      </c>
      <c r="AX8" s="7" t="e">
        <f>IF(Capex!$D$13="","",IF($C5&gt;=1,($C4/HLOOKUP($C5,$D$62:$BA$66,2,FALSE))*HLOOKUP(AX5,$D$62:$BA$66,4,FALSE),(IF(AX5&lt;=(-1),AX5,0))))</f>
        <v>#N/A</v>
      </c>
      <c r="AY8" s="7" t="e">
        <f>IF(Capex!$D$13="","",IF($C5&gt;=1,($C4/HLOOKUP($C5,$D$62:$BA$66,2,FALSE))*HLOOKUP(AY5,$D$62:$BA$66,4,FALSE),(IF(AY5&lt;=(-1),AY5,0))))</f>
        <v>#N/A</v>
      </c>
      <c r="AZ8" s="7" t="e">
        <f>IF(Capex!$D$13="","",IF($C5&gt;=1,($C4/HLOOKUP($C5,$D$62:$BA$66,2,FALSE))*HLOOKUP(AZ5,$D$62:$BA$66,4,FALSE),(IF(AZ5&lt;=(-1),AZ5,0))))</f>
        <v>#N/A</v>
      </c>
      <c r="BA8" s="7" t="e">
        <f>IF(Capex!$D$13="","",IF($C5&gt;=1,($C4/HLOOKUP($C5,$D$62:$BA$66,2,FALSE))*HLOOKUP(BA5,$D$62:$BA$66,4,FALSE),(IF(BA5&lt;=(-1),BA5,0))))</f>
        <v>#N/A</v>
      </c>
      <c r="BB8" s="7" t="e">
        <f>IF(Capex!$D$13="","",IF($C5&gt;=1,($C4/HLOOKUP($C5,$D$62:$BA$66,2,FALSE))*HLOOKUP(BB5,$D$62:$BA$66,4,FALSE),(IF(BB5&lt;=(-1),BB5,0))))</f>
        <v>#N/A</v>
      </c>
      <c r="BC8" s="7" t="str">
        <f>IF(Capex!BB13="","",IF($C5&gt;=1,($C4/HLOOKUP($C5,$D$62:$BA$66,2,FALSE))*HLOOKUP(BC5,$D$62:$BA$66,4,FALSE),(IF(BC5&lt;=(-1),BC5,0))))</f>
        <v/>
      </c>
    </row>
    <row r="9" spans="2:55">
      <c r="B9" s="3" t="s">
        <v>26</v>
      </c>
      <c r="D9" s="7">
        <f>IF(Capex!$D$13="","",IF($C5&gt;=1,($C4/HLOOKUP($C5,$D$62:$BA$66,2,FALSE))*HLOOKUP(D5,$D$62:$BA$66,5,FALSE),(IF(D5&lt;=(-1),D5,0))))</f>
        <v>48461649.307338752</v>
      </c>
      <c r="E9" s="7">
        <f>IF(Capex!$D$13="","",IF($C5&gt;=1,($C4/HLOOKUP($C5,$D$62:$BA$66,2,FALSE))*HLOOKUP(E5,$D$62:$BA$66,5,FALSE),(IF(E5&lt;=(-1),E5,0))))</f>
        <v>48461649.307338752</v>
      </c>
      <c r="F9" s="7">
        <f>IF(Capex!$D$13="","",IF($C5&gt;=1,($C4/HLOOKUP($C5,$D$62:$BA$66,2,FALSE))*HLOOKUP(F5,$D$62:$BA$66,5,FALSE),(IF(F5&lt;=(-1),F5,0))))</f>
        <v>48461649.307338752</v>
      </c>
      <c r="G9" s="7">
        <f>IF(Capex!$D$13="","",IF($C5&gt;=1,($C4/HLOOKUP($C5,$D$62:$BA$66,2,FALSE))*HLOOKUP(G5,$D$62:$BA$66,5,FALSE),(IF(G5&lt;=(-1),G5,0))))</f>
        <v>48461649.307338752</v>
      </c>
      <c r="H9" s="7">
        <f>IF(Capex!$D$13="","",IF($C5&gt;=1,($C4/HLOOKUP($C5,$D$62:$BA$66,2,FALSE))*HLOOKUP(H5,$D$62:$BA$66,5,FALSE),(IF(H5&lt;=(-1),H5,0))))</f>
        <v>48461649.307338752</v>
      </c>
      <c r="I9" s="7">
        <f>IF(Capex!$D$13="","",IF($C5&gt;=1,($C4/HLOOKUP($C5,$D$62:$BA$66,2,FALSE))*HLOOKUP(I5,$D$62:$BA$66,5,FALSE),(IF(I5&lt;=(-1),I5,0))))</f>
        <v>48461649.307338752</v>
      </c>
      <c r="J9" s="7">
        <f>IF(Capex!$D$13="","",IF($C5&gt;=1,($C4/HLOOKUP($C5,$D$62:$BA$66,2,FALSE))*HLOOKUP(J5,$D$62:$BA$66,5,FALSE),(IF(J5&lt;=(-1),J5,0))))</f>
        <v>48461649.307338752</v>
      </c>
      <c r="K9" s="7">
        <f>IF(Capex!$D$13="","",IF($C5&gt;=1,($C4/HLOOKUP($C5,$D$62:$BA$66,2,FALSE))*HLOOKUP(K5,$D$62:$BA$66,5,FALSE),(IF(K5&lt;=(-1),K5,0))))</f>
        <v>48461649.307338752</v>
      </c>
      <c r="L9" s="7">
        <f>IF(Capex!$D$13="","",IF($C5&gt;=1,($C4/HLOOKUP($C5,$D$62:$BA$66,2,FALSE))*HLOOKUP(L5,$D$62:$BA$66,5,FALSE),(IF(L5&lt;=(-1),L5,0))))</f>
        <v>48461649.307338752</v>
      </c>
      <c r="M9" s="7">
        <f>IF(Capex!$D$13="","",IF($C5&gt;=1,($C4/HLOOKUP($C5,$D$62:$BA$66,2,FALSE))*HLOOKUP(M5,$D$62:$BA$66,5,FALSE),(IF(M5&lt;=(-1),M5,0))))</f>
        <v>48461649.307338752</v>
      </c>
      <c r="N9" s="7">
        <f>IF(Capex!$D$13="","",IF($C5&gt;=1,($C4/HLOOKUP($C5,$D$62:$BA$66,2,FALSE))*HLOOKUP(N5,$D$62:$BA$66,5,FALSE),(IF(N5&lt;=(-1),N5,0))))</f>
        <v>48461649.307338752</v>
      </c>
      <c r="O9" s="7">
        <f>IF(Capex!$D$13="","",IF($C5&gt;=1,($C4/HLOOKUP($C5,$D$62:$BA$66,2,FALSE))*HLOOKUP(O5,$D$62:$BA$66,5,FALSE),(IF(O5&lt;=(-1),O5,0))))</f>
        <v>48461649.307338752</v>
      </c>
      <c r="P9" s="7">
        <f>IF(Capex!$D$13="","",IF($C5&gt;=1,($C4/HLOOKUP($C5,$D$62:$BA$66,2,FALSE))*HLOOKUP(P5,$D$62:$BA$66,5,FALSE),(IF(P5&lt;=(-1),P5,0))))</f>
        <v>48461649.307338752</v>
      </c>
      <c r="Q9" s="7">
        <f>IF(Capex!$D$13="","",IF($C5&gt;=1,($C4/HLOOKUP($C5,$D$62:$BA$66,2,FALSE))*HLOOKUP(Q5,$D$62:$BA$66,5,FALSE),(IF(Q5&lt;=(-1),Q5,0))))</f>
        <v>48461649.307338752</v>
      </c>
      <c r="R9" s="7">
        <f>IF(Capex!$D$13="","",IF($C5&gt;=1,($C4/HLOOKUP($C5,$D$62:$BA$66,2,FALSE))*HLOOKUP(R5,$D$62:$BA$66,5,FALSE),(IF(R5&lt;=(-1),R5,0))))</f>
        <v>48461649.307338752</v>
      </c>
      <c r="S9" s="7" t="e">
        <f>IF(Capex!$D$13="","",IF($C5&gt;=1,($C4/HLOOKUP($C5,$D$62:$BA$66,2,FALSE))*HLOOKUP(S5,$D$62:$BA$66,5,FALSE),(IF(S5&lt;=(-1),S5,0))))</f>
        <v>#N/A</v>
      </c>
      <c r="T9" s="7" t="e">
        <f>IF(Capex!$D$13="","",IF($C5&gt;=1,($C4/HLOOKUP($C5,$D$62:$BA$66,2,FALSE))*HLOOKUP(T5,$D$62:$BA$66,5,FALSE),(IF(T5&lt;=(-1),T5,0))))</f>
        <v>#N/A</v>
      </c>
      <c r="U9" s="7" t="e">
        <f>IF(Capex!$D$13="","",IF($C5&gt;=1,($C4/HLOOKUP($C5,$D$62:$BA$66,2,FALSE))*HLOOKUP(U5,$D$62:$BA$66,5,FALSE),(IF(U5&lt;=(-1),U5,0))))</f>
        <v>#N/A</v>
      </c>
      <c r="V9" s="7" t="e">
        <f>IF(Capex!$D$13="","",IF($C5&gt;=1,($C4/HLOOKUP($C5,$D$62:$BA$66,2,FALSE))*HLOOKUP(V5,$D$62:$BA$66,5,FALSE),(IF(V5&lt;=(-1),V5,0))))</f>
        <v>#N/A</v>
      </c>
      <c r="W9" s="7" t="e">
        <f>IF(Capex!$D$13="","",IF($C5&gt;=1,($C4/HLOOKUP($C5,$D$62:$BA$66,2,FALSE))*HLOOKUP(W5,$D$62:$BA$66,5,FALSE),(IF(W5&lt;=(-1),W5,0))))</f>
        <v>#N/A</v>
      </c>
      <c r="X9" s="7" t="e">
        <f>IF(Capex!$D$13="","",IF($C5&gt;=1,($C4/HLOOKUP($C5,$D$62:$BA$66,2,FALSE))*HLOOKUP(X5,$D$62:$BA$66,5,FALSE),(IF(X5&lt;=(-1),X5,0))))</f>
        <v>#N/A</v>
      </c>
      <c r="Y9" s="7" t="e">
        <f>IF(Capex!$D$13="","",IF($C5&gt;=1,($C4/HLOOKUP($C5,$D$62:$BA$66,2,FALSE))*HLOOKUP(Y5,$D$62:$BA$66,5,FALSE),(IF(Y5&lt;=(-1),Y5,0))))</f>
        <v>#N/A</v>
      </c>
      <c r="Z9" s="7" t="e">
        <f>IF(Capex!$D$13="","",IF($C5&gt;=1,($C4/HLOOKUP($C5,$D$62:$BA$66,2,FALSE))*HLOOKUP(Z5,$D$62:$BA$66,5,FALSE),(IF(Z5&lt;=(-1),Z5,0))))</f>
        <v>#N/A</v>
      </c>
      <c r="AA9" s="7" t="e">
        <f>IF(Capex!$D$13="","",IF($C5&gt;=1,($C4/HLOOKUP($C5,$D$62:$BA$66,2,FALSE))*HLOOKUP(AA5,$D$62:$BA$66,5,FALSE),(IF(AA5&lt;=(-1),AA5,0))))</f>
        <v>#N/A</v>
      </c>
      <c r="AB9" s="7" t="e">
        <f>IF(Capex!$D$13="","",IF($C5&gt;=1,($C4/HLOOKUP($C5,$D$62:$BA$66,2,FALSE))*HLOOKUP(AB5,$D$62:$BA$66,5,FALSE),(IF(AB5&lt;=(-1),AB5,0))))</f>
        <v>#N/A</v>
      </c>
      <c r="AC9" s="7" t="e">
        <f>IF(Capex!$D$13="","",IF($C5&gt;=1,($C4/HLOOKUP($C5,$D$62:$BA$66,2,FALSE))*HLOOKUP(AC5,$D$62:$BA$66,5,FALSE),(IF(AC5&lt;=(-1),AC5,0))))</f>
        <v>#N/A</v>
      </c>
      <c r="AD9" s="7" t="e">
        <f>IF(Capex!$D$13="","",IF($C5&gt;=1,($C4/HLOOKUP($C5,$D$62:$BA$66,2,FALSE))*HLOOKUP(AD5,$D$62:$BA$66,5,FALSE),(IF(AD5&lt;=(-1),AD5,0))))</f>
        <v>#N/A</v>
      </c>
      <c r="AE9" s="7" t="e">
        <f>IF(Capex!$D$13="","",IF($C5&gt;=1,($C4/HLOOKUP($C5,$D$62:$BA$66,2,FALSE))*HLOOKUP(AE5,$D$62:$BA$66,5,FALSE),(IF(AE5&lt;=(-1),AE5,0))))</f>
        <v>#N/A</v>
      </c>
      <c r="AF9" s="7" t="e">
        <f>IF(Capex!$D$13="","",IF($C5&gt;=1,($C4/HLOOKUP($C5,$D$62:$BA$66,2,FALSE))*HLOOKUP(AF5,$D$62:$BA$66,5,FALSE),(IF(AF5&lt;=(-1),AF5,0))))</f>
        <v>#N/A</v>
      </c>
      <c r="AG9" s="7" t="e">
        <f>IF(Capex!$D$13="","",IF($C5&gt;=1,($C4/HLOOKUP($C5,$D$62:$BA$66,2,FALSE))*HLOOKUP(AG5,$D$62:$BA$66,5,FALSE),(IF(AG5&lt;=(-1),AG5,0))))</f>
        <v>#N/A</v>
      </c>
      <c r="AH9" s="7" t="e">
        <f>IF(Capex!$D$13="","",IF($C5&gt;=1,($C4/HLOOKUP($C5,$D$62:$BA$66,2,FALSE))*HLOOKUP(AH5,$D$62:$BA$66,5,FALSE),(IF(AH5&lt;=(-1),AH5,0))))</f>
        <v>#N/A</v>
      </c>
      <c r="AI9" s="7" t="e">
        <f>IF(Capex!$D$13="","",IF($C5&gt;=1,($C4/HLOOKUP($C5,$D$62:$BA$66,2,FALSE))*HLOOKUP(AI5,$D$62:$BA$66,5,FALSE),(IF(AI5&lt;=(-1),AI5,0))))</f>
        <v>#N/A</v>
      </c>
      <c r="AJ9" s="7" t="e">
        <f>IF(Capex!$D$13="","",IF($C5&gt;=1,($C4/HLOOKUP($C5,$D$62:$BA$66,2,FALSE))*HLOOKUP(AJ5,$D$62:$BA$66,5,FALSE),(IF(AJ5&lt;=(-1),AJ5,0))))</f>
        <v>#N/A</v>
      </c>
      <c r="AK9" s="7" t="e">
        <f>IF(Capex!$D$13="","",IF($C5&gt;=1,($C4/HLOOKUP($C5,$D$62:$BA$66,2,FALSE))*HLOOKUP(AK5,$D$62:$BA$66,5,FALSE),(IF(AK5&lt;=(-1),AK5,0))))</f>
        <v>#N/A</v>
      </c>
      <c r="AL9" s="7" t="e">
        <f>IF(Capex!$D$13="","",IF($C5&gt;=1,($C4/HLOOKUP($C5,$D$62:$BA$66,2,FALSE))*HLOOKUP(AL5,$D$62:$BA$66,5,FALSE),(IF(AL5&lt;=(-1),AL5,0))))</f>
        <v>#N/A</v>
      </c>
      <c r="AM9" s="7" t="e">
        <f>IF(Capex!$D$13="","",IF($C5&gt;=1,($C4/HLOOKUP($C5,$D$62:$BA$66,2,FALSE))*HLOOKUP(AM5,$D$62:$BA$66,5,FALSE),(IF(AM5&lt;=(-1),AM5,0))))</f>
        <v>#N/A</v>
      </c>
      <c r="AN9" s="7" t="e">
        <f>IF(Capex!$D$13="","",IF($C5&gt;=1,($C4/HLOOKUP($C5,$D$62:$BA$66,2,FALSE))*HLOOKUP(AN5,$D$62:$BA$66,5,FALSE),(IF(AN5&lt;=(-1),AN5,0))))</f>
        <v>#N/A</v>
      </c>
      <c r="AO9" s="7" t="e">
        <f>IF(Capex!$D$13="","",IF($C5&gt;=1,($C4/HLOOKUP($C5,$D$62:$BA$66,2,FALSE))*HLOOKUP(AO5,$D$62:$BA$66,5,FALSE),(IF(AO5&lt;=(-1),AO5,0))))</f>
        <v>#N/A</v>
      </c>
      <c r="AP9" s="7" t="e">
        <f>IF(Capex!$D$13="","",IF($C5&gt;=1,($C4/HLOOKUP($C5,$D$62:$BA$66,2,FALSE))*HLOOKUP(AP5,$D$62:$BA$66,5,FALSE),(IF(AP5&lt;=(-1),AP5,0))))</f>
        <v>#N/A</v>
      </c>
      <c r="AQ9" s="7" t="e">
        <f>IF(Capex!$D$13="","",IF($C5&gt;=1,($C4/HLOOKUP($C5,$D$62:$BA$66,2,FALSE))*HLOOKUP(AQ5,$D$62:$BA$66,5,FALSE),(IF(AQ5&lt;=(-1),AQ5,0))))</f>
        <v>#N/A</v>
      </c>
      <c r="AR9" s="7" t="e">
        <f>IF(Capex!$D$13="","",IF($C5&gt;=1,($C4/HLOOKUP($C5,$D$62:$BA$66,2,FALSE))*HLOOKUP(AR5,$D$62:$BA$66,5,FALSE),(IF(AR5&lt;=(-1),AR5,0))))</f>
        <v>#N/A</v>
      </c>
      <c r="AS9" s="7" t="e">
        <f>IF(Capex!$D$13="","",IF($C5&gt;=1,($C4/HLOOKUP($C5,$D$62:$BA$66,2,FALSE))*HLOOKUP(AS5,$D$62:$BA$66,5,FALSE),(IF(AS5&lt;=(-1),AS5,0))))</f>
        <v>#N/A</v>
      </c>
      <c r="AT9" s="7" t="e">
        <f>IF(Capex!$D$13="","",IF($C5&gt;=1,($C4/HLOOKUP($C5,$D$62:$BA$66,2,FALSE))*HLOOKUP(AT5,$D$62:$BA$66,5,FALSE),(IF(AT5&lt;=(-1),AT5,0))))</f>
        <v>#N/A</v>
      </c>
      <c r="AU9" s="7" t="e">
        <f>IF(Capex!$D$13="","",IF($C5&gt;=1,($C4/HLOOKUP($C5,$D$62:$BA$66,2,FALSE))*HLOOKUP(AU5,$D$62:$BA$66,5,FALSE),(IF(AU5&lt;=(-1),AU5,0))))</f>
        <v>#N/A</v>
      </c>
      <c r="AV9" s="7" t="e">
        <f>IF(Capex!$D$13="","",IF($C5&gt;=1,($C4/HLOOKUP($C5,$D$62:$BA$66,2,FALSE))*HLOOKUP(AV5,$D$62:$BA$66,5,FALSE),(IF(AV5&lt;=(-1),AV5,0))))</f>
        <v>#N/A</v>
      </c>
      <c r="AW9" s="7" t="e">
        <f>IF(Capex!$D$13="","",IF($C5&gt;=1,($C4/HLOOKUP($C5,$D$62:$BA$66,2,FALSE))*HLOOKUP(AW5,$D$62:$BA$66,5,FALSE),(IF(AW5&lt;=(-1),AW5,0))))</f>
        <v>#N/A</v>
      </c>
      <c r="AX9" s="7" t="e">
        <f>IF(Capex!$D$13="","",IF($C5&gt;=1,($C4/HLOOKUP($C5,$D$62:$BA$66,2,FALSE))*HLOOKUP(AX5,$D$62:$BA$66,5,FALSE),(IF(AX5&lt;=(-1),AX5,0))))</f>
        <v>#N/A</v>
      </c>
      <c r="AY9" s="7" t="e">
        <f>IF(Capex!$D$13="","",IF($C5&gt;=1,($C4/HLOOKUP($C5,$D$62:$BA$66,2,FALSE))*HLOOKUP(AY5,$D$62:$BA$66,5,FALSE),(IF(AY5&lt;=(-1),AY5,0))))</f>
        <v>#N/A</v>
      </c>
      <c r="AZ9" s="7" t="e">
        <f>IF(Capex!$D$13="","",IF($C5&gt;=1,($C4/HLOOKUP($C5,$D$62:$BA$66,2,FALSE))*HLOOKUP(AZ5,$D$62:$BA$66,5,FALSE),(IF(AZ5&lt;=(-1),AZ5,0))))</f>
        <v>#N/A</v>
      </c>
      <c r="BA9" s="7" t="e">
        <f>IF(Capex!$D$13="","",IF($C5&gt;=1,($C4/HLOOKUP($C5,$D$62:$BA$66,2,FALSE))*HLOOKUP(BA5,$D$62:$BA$66,5,FALSE),(IF(BA5&lt;=(-1),BA5,0))))</f>
        <v>#N/A</v>
      </c>
      <c r="BB9" s="7" t="e">
        <f>IF(Capex!$D$13="","",IF($C5&gt;=1,($C4/HLOOKUP($C5,$D$62:$BA$66,2,FALSE))*HLOOKUP(BB5,$D$62:$BA$66,5,FALSE),(IF(BB5&lt;=(-1),BB5,0))))</f>
        <v>#N/A</v>
      </c>
      <c r="BC9" s="7" t="str">
        <f>IF(Capex!BB13="","",IF($C5&gt;=1,($C4/HLOOKUP($C5,$D$62:$BA$66,2,FALSE))*HLOOKUP(BC5,$D$62:$BA$66,5,FALSE),(IF(BC5&lt;=(-1),BC5,0))))</f>
        <v/>
      </c>
    </row>
    <row r="10" spans="2:55">
      <c r="B10" s="3" t="s">
        <v>27</v>
      </c>
      <c r="D10" s="7">
        <f>IF(Capex!$D$13="","",D6-D7)</f>
        <v>515196982.99271411</v>
      </c>
      <c r="E10" s="7">
        <f>IF(Capex!$D$13="","",E6-E7)</f>
        <v>487454105.56728303</v>
      </c>
      <c r="F10" s="7">
        <f>IF(Capex!$D$13="","",F6-F7)</f>
        <v>458540478.71449876</v>
      </c>
      <c r="G10" s="7">
        <f>IF(Capex!$D$13="","",G6-G7)</f>
        <v>428406696.80852699</v>
      </c>
      <c r="H10" s="7">
        <f>IF(Capex!$D$13="","",H6-H7)</f>
        <v>397001269.30612326</v>
      </c>
      <c r="I10" s="7">
        <f>IF(Capex!$D$13="","",I6-I7)</f>
        <v>364270532.76311809</v>
      </c>
      <c r="J10" s="7">
        <f>IF(Capex!$D$13="","",J6-J7)</f>
        <v>330158559.1379981</v>
      </c>
      <c r="K10" s="7">
        <f>IF(Capex!$D$13="","",K6-K7)</f>
        <v>294607060.22589803</v>
      </c>
      <c r="L10" s="7">
        <f>IF(Capex!$D$13="","",L6-L7)</f>
        <v>257555288.05970734</v>
      </c>
      <c r="M10" s="7">
        <f>IF(Capex!$D$13="","",M6-M7)</f>
        <v>218939931.10810339</v>
      </c>
      <c r="N10" s="7">
        <f>IF(Capex!$D$13="","",N6-N7)</f>
        <v>178695006.09314176</v>
      </c>
      <c r="O10" s="7">
        <f>IF(Capex!$D$13="","",O6-O7)</f>
        <v>136751745.24254873</v>
      </c>
      <c r="P10" s="7">
        <f>IF(Capex!$D$13="","",P6-P7)</f>
        <v>93038478.784060687</v>
      </c>
      <c r="Q10" s="7">
        <f>IF(Capex!$D$13="","",Q6-Q7)</f>
        <v>47480512.481024452</v>
      </c>
      <c r="R10" s="7">
        <f>IF(Capex!$D$13="","",R6-R7)</f>
        <v>8.1956386566162109E-8</v>
      </c>
      <c r="S10" s="7" t="e">
        <f>IF(Capex!$D$13="","",S6-S7)</f>
        <v>#N/A</v>
      </c>
      <c r="T10" s="7" t="e">
        <f>IF(Capex!$D$13="","",T6-T7)</f>
        <v>#N/A</v>
      </c>
      <c r="U10" s="7" t="e">
        <f>IF(Capex!$D$13="","",U6-U7)</f>
        <v>#N/A</v>
      </c>
      <c r="V10" s="7" t="e">
        <f>IF(Capex!$D$13="","",V6-V7)</f>
        <v>#N/A</v>
      </c>
      <c r="W10" s="7" t="e">
        <f>IF(Capex!$D$13="","",W6-W7)</f>
        <v>#N/A</v>
      </c>
      <c r="X10" s="7" t="e">
        <f>IF(Capex!$D$13="","",X6-X7)</f>
        <v>#N/A</v>
      </c>
      <c r="Y10" s="7" t="e">
        <f>IF(Capex!$D$13="","",Y6-Y7)</f>
        <v>#N/A</v>
      </c>
      <c r="Z10" s="7" t="e">
        <f>IF(Capex!$D$13="","",Z6-Z7)</f>
        <v>#N/A</v>
      </c>
      <c r="AA10" s="7" t="e">
        <f>IF(Capex!$D$13="","",AA6-AA7)</f>
        <v>#N/A</v>
      </c>
      <c r="AB10" s="7" t="e">
        <f>IF(Capex!$D$13="","",AB6-AB7)</f>
        <v>#N/A</v>
      </c>
      <c r="AC10" s="7" t="e">
        <f>IF(Capex!$D$13="","",AC6-AC7)</f>
        <v>#N/A</v>
      </c>
      <c r="AD10" s="7" t="e">
        <f>IF(Capex!$D$13="","",AD6-AD7)</f>
        <v>#N/A</v>
      </c>
      <c r="AE10" s="7" t="e">
        <f>IF(Capex!$D$13="","",AE6-AE7)</f>
        <v>#N/A</v>
      </c>
      <c r="AF10" s="7" t="e">
        <f>IF(Capex!$D$13="","",AF6-AF7)</f>
        <v>#N/A</v>
      </c>
      <c r="AG10" s="7" t="e">
        <f>IF(Capex!$D$13="","",AG6-AG7)</f>
        <v>#N/A</v>
      </c>
      <c r="AH10" s="7" t="e">
        <f>IF(Capex!$D$13="","",AH6-AH7)</f>
        <v>#N/A</v>
      </c>
      <c r="AI10" s="7" t="e">
        <f>IF(Capex!$D$13="","",AI6-AI7)</f>
        <v>#N/A</v>
      </c>
      <c r="AJ10" s="7" t="e">
        <f>IF(Capex!$D$13="","",AJ6-AJ7)</f>
        <v>#N/A</v>
      </c>
      <c r="AK10" s="7" t="e">
        <f>IF(Capex!$D$13="","",AK6-AK7)</f>
        <v>#N/A</v>
      </c>
      <c r="AL10" s="7" t="e">
        <f>IF(Capex!$D$13="","",AL6-AL7)</f>
        <v>#N/A</v>
      </c>
      <c r="AM10" s="7" t="e">
        <f>IF(Capex!$D$13="","",AM6-AM7)</f>
        <v>#N/A</v>
      </c>
      <c r="AN10" s="7" t="e">
        <f>IF(Capex!$D$13="","",AN6-AN7)</f>
        <v>#N/A</v>
      </c>
      <c r="AO10" s="7" t="e">
        <f>IF(Capex!$D$13="","",AO6-AO7)</f>
        <v>#N/A</v>
      </c>
      <c r="AP10" s="7" t="e">
        <f>IF(Capex!$D$13="","",AP6-AP7)</f>
        <v>#N/A</v>
      </c>
      <c r="AQ10" s="7" t="e">
        <f>IF(Capex!$D$13="","",AQ6-AQ7)</f>
        <v>#N/A</v>
      </c>
      <c r="AR10" s="7" t="e">
        <f>IF(Capex!$D$13="","",AR6-AR7)</f>
        <v>#N/A</v>
      </c>
      <c r="AS10" s="7" t="e">
        <f>IF(Capex!$D$13="","",AS6-AS7)</f>
        <v>#N/A</v>
      </c>
      <c r="AT10" s="7" t="e">
        <f>IF(Capex!$D$13="","",AT6-AT7)</f>
        <v>#N/A</v>
      </c>
      <c r="AU10" s="7" t="e">
        <f>IF(Capex!$D$13="","",AU6-AU7)</f>
        <v>#N/A</v>
      </c>
      <c r="AV10" s="7" t="e">
        <f>IF(Capex!$D$13="","",AV6-AV7)</f>
        <v>#N/A</v>
      </c>
      <c r="AW10" s="7" t="e">
        <f>IF(Capex!$D$13="","",AW6-AW7)</f>
        <v>#N/A</v>
      </c>
      <c r="AX10" s="7" t="e">
        <f>IF(Capex!$D$13="","",AX6-AX7)</f>
        <v>#N/A</v>
      </c>
      <c r="AY10" s="7" t="e">
        <f>IF(Capex!$D$13="","",AY6-AY7)</f>
        <v>#N/A</v>
      </c>
      <c r="AZ10" s="7" t="e">
        <f>IF(Capex!$D$13="","",AZ6-AZ7)</f>
        <v>#N/A</v>
      </c>
      <c r="BA10" s="7" t="e">
        <f>IF(Capex!$D$13="","",BA6-BA7)</f>
        <v>#N/A</v>
      </c>
      <c r="BB10" s="7" t="e">
        <f>IF(Capex!$D$13="","",BB6-BB7)</f>
        <v>#N/A</v>
      </c>
      <c r="BC10" s="7" t="str">
        <f>IF(Capex!BB13="","",BC6-BC7)</f>
        <v/>
      </c>
    </row>
    <row r="12" spans="2:55">
      <c r="B12" s="3" t="s">
        <v>22</v>
      </c>
      <c r="C12" s="38">
        <f>IF(Capex!D14="","",Capex!D14)</f>
        <v>421693342.86241901</v>
      </c>
    </row>
    <row r="13" spans="2:55">
      <c r="B13" s="3" t="s">
        <v>15</v>
      </c>
      <c r="C13" s="27">
        <f>IF(Capex!C14="","",Capex!C14)</f>
        <v>20</v>
      </c>
      <c r="D13">
        <f>C13</f>
        <v>20</v>
      </c>
      <c r="E13">
        <f>IF(D13="","",IF(D13&gt;0,D13-1,0))</f>
        <v>19</v>
      </c>
      <c r="F13">
        <f t="shared" ref="F13:BC13" si="3">IF(E13="","",IF(E13&gt;0,E13-1,0))</f>
        <v>18</v>
      </c>
      <c r="G13">
        <f t="shared" si="3"/>
        <v>17</v>
      </c>
      <c r="H13">
        <f t="shared" si="3"/>
        <v>16</v>
      </c>
      <c r="I13">
        <f t="shared" si="3"/>
        <v>15</v>
      </c>
      <c r="J13">
        <f t="shared" si="3"/>
        <v>14</v>
      </c>
      <c r="K13">
        <f t="shared" si="3"/>
        <v>13</v>
      </c>
      <c r="L13">
        <f t="shared" si="3"/>
        <v>12</v>
      </c>
      <c r="M13">
        <f t="shared" si="3"/>
        <v>11</v>
      </c>
      <c r="N13">
        <f t="shared" si="3"/>
        <v>10</v>
      </c>
      <c r="O13">
        <f t="shared" si="3"/>
        <v>9</v>
      </c>
      <c r="P13">
        <f t="shared" si="3"/>
        <v>8</v>
      </c>
      <c r="Q13">
        <f t="shared" si="3"/>
        <v>7</v>
      </c>
      <c r="R13">
        <f t="shared" si="3"/>
        <v>6</v>
      </c>
      <c r="S13">
        <f t="shared" si="3"/>
        <v>5</v>
      </c>
      <c r="T13">
        <f t="shared" si="3"/>
        <v>4</v>
      </c>
      <c r="U13">
        <f t="shared" si="3"/>
        <v>3</v>
      </c>
      <c r="V13">
        <f t="shared" si="3"/>
        <v>2</v>
      </c>
      <c r="W13">
        <f t="shared" si="3"/>
        <v>1</v>
      </c>
      <c r="X13">
        <f t="shared" si="3"/>
        <v>0</v>
      </c>
      <c r="Y13">
        <f t="shared" si="3"/>
        <v>0</v>
      </c>
      <c r="Z13">
        <f t="shared" si="3"/>
        <v>0</v>
      </c>
      <c r="AA13">
        <f t="shared" si="3"/>
        <v>0</v>
      </c>
      <c r="AB13">
        <f t="shared" si="3"/>
        <v>0</v>
      </c>
      <c r="AC13">
        <f t="shared" si="3"/>
        <v>0</v>
      </c>
      <c r="AD13">
        <f t="shared" si="3"/>
        <v>0</v>
      </c>
      <c r="AE13">
        <f t="shared" si="3"/>
        <v>0</v>
      </c>
      <c r="AF13">
        <f t="shared" si="3"/>
        <v>0</v>
      </c>
      <c r="AG13">
        <f t="shared" si="3"/>
        <v>0</v>
      </c>
      <c r="AH13">
        <f t="shared" si="3"/>
        <v>0</v>
      </c>
      <c r="AI13">
        <f t="shared" si="3"/>
        <v>0</v>
      </c>
      <c r="AJ13">
        <f t="shared" si="3"/>
        <v>0</v>
      </c>
      <c r="AK13">
        <f t="shared" si="3"/>
        <v>0</v>
      </c>
      <c r="AL13">
        <f t="shared" si="3"/>
        <v>0</v>
      </c>
      <c r="AM13">
        <f t="shared" si="3"/>
        <v>0</v>
      </c>
      <c r="AN13">
        <f t="shared" si="3"/>
        <v>0</v>
      </c>
      <c r="AO13">
        <f t="shared" si="3"/>
        <v>0</v>
      </c>
      <c r="AP13">
        <f t="shared" si="3"/>
        <v>0</v>
      </c>
      <c r="AQ13">
        <f t="shared" si="3"/>
        <v>0</v>
      </c>
      <c r="AR13">
        <f t="shared" si="3"/>
        <v>0</v>
      </c>
      <c r="AS13">
        <f t="shared" si="3"/>
        <v>0</v>
      </c>
      <c r="AT13">
        <f t="shared" si="3"/>
        <v>0</v>
      </c>
      <c r="AU13">
        <f t="shared" si="3"/>
        <v>0</v>
      </c>
      <c r="AV13">
        <f t="shared" si="3"/>
        <v>0</v>
      </c>
      <c r="AW13">
        <f t="shared" si="3"/>
        <v>0</v>
      </c>
      <c r="AX13">
        <f t="shared" si="3"/>
        <v>0</v>
      </c>
      <c r="AY13">
        <f t="shared" si="3"/>
        <v>0</v>
      </c>
      <c r="AZ13">
        <f t="shared" si="3"/>
        <v>0</v>
      </c>
      <c r="BA13">
        <f t="shared" si="3"/>
        <v>0</v>
      </c>
      <c r="BB13">
        <f t="shared" si="3"/>
        <v>0</v>
      </c>
      <c r="BC13">
        <f t="shared" si="3"/>
        <v>0</v>
      </c>
    </row>
    <row r="14" spans="2:55">
      <c r="B14" s="2" t="s">
        <v>23</v>
      </c>
      <c r="D14" s="7">
        <f>C12</f>
        <v>421693342.86241901</v>
      </c>
      <c r="E14" s="7">
        <f>D18</f>
        <v>407852398.18360335</v>
      </c>
      <c r="F14" s="7">
        <f>E18</f>
        <v>393427365.63934165</v>
      </c>
      <c r="G14" s="7">
        <f>F18</f>
        <v>378393596.72171211</v>
      </c>
      <c r="H14" s="7">
        <f t="shared" ref="H14" si="4">G18</f>
        <v>362725402.75575858</v>
      </c>
      <c r="I14" s="7">
        <f t="shared" ref="I14" si="5">H18</f>
        <v>346396011.0044418</v>
      </c>
      <c r="J14" s="7">
        <f t="shared" ref="J14" si="6">I18</f>
        <v>329377518.92121947</v>
      </c>
      <c r="K14" s="7">
        <f t="shared" ref="K14" si="7">J18</f>
        <v>311640846.47208518</v>
      </c>
      <c r="L14" s="7">
        <f t="shared" ref="L14" si="8">K18</f>
        <v>293155686.44559741</v>
      </c>
      <c r="M14" s="7">
        <f t="shared" ref="M14" si="9">L18</f>
        <v>273890452.66599184</v>
      </c>
      <c r="N14" s="7">
        <f t="shared" ref="N14" si="10">M18</f>
        <v>253812226.02088693</v>
      </c>
      <c r="O14" s="7">
        <f t="shared" ref="O14" si="11">N18</f>
        <v>232886698.21135858</v>
      </c>
      <c r="P14" s="7">
        <f t="shared" ref="P14" si="12">O18</f>
        <v>211078113.12826812</v>
      </c>
      <c r="Q14" s="7">
        <f t="shared" ref="Q14" si="13">P18</f>
        <v>188349205.75467125</v>
      </c>
      <c r="R14" s="7">
        <f t="shared" ref="R14" si="14">Q18</f>
        <v>164661138.48990861</v>
      </c>
      <c r="S14" s="7">
        <f t="shared" ref="S14" si="15">R18</f>
        <v>139973434.78657296</v>
      </c>
      <c r="T14" s="7">
        <f t="shared" ref="T14" si="16">S18</f>
        <v>114243909.98695657</v>
      </c>
      <c r="U14" s="7">
        <f t="shared" ref="U14" si="17">T18</f>
        <v>87428599.240796357</v>
      </c>
      <c r="V14" s="7">
        <f t="shared" ref="V14" si="18">U18</f>
        <v>59481682.381148189</v>
      </c>
      <c r="W14" s="7">
        <f t="shared" ref="W14" si="19">V18</f>
        <v>30355405.630022865</v>
      </c>
      <c r="X14" s="7">
        <f t="shared" ref="X14" si="20">W18</f>
        <v>5.2154064178466797E-8</v>
      </c>
      <c r="Y14" s="7" t="e">
        <f t="shared" ref="Y14" si="21">X18</f>
        <v>#N/A</v>
      </c>
      <c r="Z14" s="7" t="e">
        <f t="shared" ref="Z14" si="22">Y18</f>
        <v>#N/A</v>
      </c>
      <c r="AA14" s="7" t="e">
        <f t="shared" ref="AA14" si="23">Z18</f>
        <v>#N/A</v>
      </c>
      <c r="AB14" s="7" t="e">
        <f t="shared" ref="AB14" si="24">AA18</f>
        <v>#N/A</v>
      </c>
      <c r="AC14" s="7" t="e">
        <f t="shared" ref="AC14" si="25">AB18</f>
        <v>#N/A</v>
      </c>
      <c r="AD14" s="7" t="e">
        <f t="shared" ref="AD14" si="26">AC18</f>
        <v>#N/A</v>
      </c>
      <c r="AE14" s="7" t="e">
        <f t="shared" ref="AE14" si="27">AD18</f>
        <v>#N/A</v>
      </c>
      <c r="AF14" s="7" t="e">
        <f t="shared" ref="AF14" si="28">AE18</f>
        <v>#N/A</v>
      </c>
      <c r="AG14" s="7" t="e">
        <f t="shared" ref="AG14" si="29">AF18</f>
        <v>#N/A</v>
      </c>
      <c r="AH14" s="7" t="e">
        <f t="shared" ref="AH14" si="30">AG18</f>
        <v>#N/A</v>
      </c>
      <c r="AI14" s="7" t="e">
        <f t="shared" ref="AI14" si="31">AH18</f>
        <v>#N/A</v>
      </c>
      <c r="AJ14" s="7" t="e">
        <f t="shared" ref="AJ14" si="32">AI18</f>
        <v>#N/A</v>
      </c>
      <c r="AK14" s="7" t="e">
        <f t="shared" ref="AK14" si="33">AJ18</f>
        <v>#N/A</v>
      </c>
      <c r="AL14" s="7" t="e">
        <f t="shared" ref="AL14" si="34">AK18</f>
        <v>#N/A</v>
      </c>
      <c r="AM14" s="7" t="e">
        <f t="shared" ref="AM14" si="35">AL18</f>
        <v>#N/A</v>
      </c>
      <c r="AN14" s="7" t="e">
        <f t="shared" ref="AN14" si="36">AM18</f>
        <v>#N/A</v>
      </c>
      <c r="AO14" s="7" t="e">
        <f t="shared" ref="AO14" si="37">AN18</f>
        <v>#N/A</v>
      </c>
      <c r="AP14" s="7" t="e">
        <f t="shared" ref="AP14" si="38">AO18</f>
        <v>#N/A</v>
      </c>
      <c r="AQ14" s="7" t="e">
        <f t="shared" ref="AQ14" si="39">AP18</f>
        <v>#N/A</v>
      </c>
      <c r="AR14" s="7" t="e">
        <f t="shared" ref="AR14" si="40">AQ18</f>
        <v>#N/A</v>
      </c>
      <c r="AS14" s="7" t="e">
        <f t="shared" ref="AS14" si="41">AR18</f>
        <v>#N/A</v>
      </c>
      <c r="AT14" s="7" t="e">
        <f t="shared" ref="AT14" si="42">AS18</f>
        <v>#N/A</v>
      </c>
      <c r="AU14" s="7" t="e">
        <f t="shared" ref="AU14" si="43">AT18</f>
        <v>#N/A</v>
      </c>
      <c r="AV14" s="7" t="e">
        <f t="shared" ref="AV14" si="44">AU18</f>
        <v>#N/A</v>
      </c>
      <c r="AW14" s="7" t="e">
        <f t="shared" ref="AW14" si="45">AV18</f>
        <v>#N/A</v>
      </c>
      <c r="AX14" s="7" t="e">
        <f t="shared" ref="AX14" si="46">AW18</f>
        <v>#N/A</v>
      </c>
      <c r="AY14" s="7" t="e">
        <f t="shared" ref="AY14" si="47">AX18</f>
        <v>#N/A</v>
      </c>
      <c r="AZ14" s="7" t="e">
        <f t="shared" ref="AZ14" si="48">AY18</f>
        <v>#N/A</v>
      </c>
      <c r="BA14" s="7" t="e">
        <f t="shared" ref="BA14" si="49">AZ18</f>
        <v>#N/A</v>
      </c>
      <c r="BB14" s="7" t="e">
        <f t="shared" ref="BB14" si="50">BA18</f>
        <v>#N/A</v>
      </c>
      <c r="BC14" s="7" t="e">
        <f t="shared" ref="BC14" si="51">BB18</f>
        <v>#N/A</v>
      </c>
    </row>
    <row r="15" spans="2:55">
      <c r="B15" s="3" t="s">
        <v>24</v>
      </c>
      <c r="D15" s="7">
        <f>IF(Capex!$D$14="","",IF($C13&gt;=1,($C12/HLOOKUP($C13,$D$62:$BA$66,2,FALSE))*HLOOKUP(D13,$D$62:$BA$66,3,FALSE),(IF(D13&lt;=(-1),D13,0))))</f>
        <v>13840944.678815689</v>
      </c>
      <c r="E15" s="7">
        <f>IF(Capex!$D$14="","",IF($C13&gt;=1,($C12/HLOOKUP($C13,$D$62:$BA$66,2,FALSE))*HLOOKUP(E13,$D$62:$BA$66,3,FALSE),(IF(E13&lt;=(-1),E13,0))))</f>
        <v>14425032.544261714</v>
      </c>
      <c r="F15" s="7">
        <f>IF(Capex!$D$14="","",IF($C13&gt;=1,($C12/HLOOKUP($C13,$D$62:$BA$66,2,FALSE))*HLOOKUP(F13,$D$62:$BA$66,3,FALSE),(IF(F13&lt;=(-1),F13,0))))</f>
        <v>15033768.917629559</v>
      </c>
      <c r="G15" s="7">
        <f>IF(Capex!$D$14="","",IF($C13&gt;=1,($C12/HLOOKUP($C13,$D$62:$BA$66,2,FALSE))*HLOOKUP(G13,$D$62:$BA$66,3,FALSE),(IF(G13&lt;=(-1),G13,0))))</f>
        <v>15668193.965953523</v>
      </c>
      <c r="H15" s="7">
        <f>IF(Capex!$D$14="","",IF($C13&gt;=1,($C12/HLOOKUP($C13,$D$62:$BA$66,2,FALSE))*HLOOKUP(H13,$D$62:$BA$66,3,FALSE),(IF(H13&lt;=(-1),H13,0))))</f>
        <v>16329391.751316762</v>
      </c>
      <c r="I15" s="7">
        <f>IF(Capex!$D$14="","",IF($C13&gt;=1,($C12/HLOOKUP($C13,$D$62:$BA$66,2,FALSE))*HLOOKUP(I13,$D$62:$BA$66,3,FALSE),(IF(I13&lt;=(-1),I13,0))))</f>
        <v>17018492.083222333</v>
      </c>
      <c r="J15" s="7">
        <f>IF(Capex!$D$14="","",IF($C13&gt;=1,($C12/HLOOKUP($C13,$D$62:$BA$66,2,FALSE))*HLOOKUP(J13,$D$62:$BA$66,3,FALSE),(IF(J13&lt;=(-1),J13,0))))</f>
        <v>17736672.449134313</v>
      </c>
      <c r="K15" s="7">
        <f>IF(Capex!$D$14="","",IF($C13&gt;=1,($C12/HLOOKUP($C13,$D$62:$BA$66,2,FALSE))*HLOOKUP(K13,$D$62:$BA$66,3,FALSE),(IF(K13&lt;=(-1),K13,0))))</f>
        <v>18485160.026487783</v>
      </c>
      <c r="L15" s="7">
        <f>IF(Capex!$D$14="","",IF($C13&gt;=1,($C12/HLOOKUP($C13,$D$62:$BA$66,2,FALSE))*HLOOKUP(L13,$D$62:$BA$66,3,FALSE),(IF(L13&lt;=(-1),L13,0))))</f>
        <v>19265233.779605567</v>
      </c>
      <c r="M15" s="7">
        <f>IF(Capex!$D$14="","",IF($C13&gt;=1,($C12/HLOOKUP($C13,$D$62:$BA$66,2,FALSE))*HLOOKUP(M13,$D$62:$BA$66,3,FALSE),(IF(M13&lt;=(-1),M13,0))))</f>
        <v>20078226.645104922</v>
      </c>
      <c r="N15" s="7">
        <f>IF(Capex!$D$14="","",IF($C13&gt;=1,($C12/HLOOKUP($C13,$D$62:$BA$66,2,FALSE))*HLOOKUP(N13,$D$62:$BA$66,3,FALSE),(IF(N13&lt;=(-1),N13,0))))</f>
        <v>20925527.809528347</v>
      </c>
      <c r="O15" s="7">
        <f>IF(Capex!$D$14="","",IF($C13&gt;=1,($C12/HLOOKUP($C13,$D$62:$BA$66,2,FALSE))*HLOOKUP(O13,$D$62:$BA$66,3,FALSE),(IF(O13&lt;=(-1),O13,0))))</f>
        <v>21808585.083090443</v>
      </c>
      <c r="P15" s="7">
        <f>IF(Capex!$D$14="","",IF($C13&gt;=1,($C12/HLOOKUP($C13,$D$62:$BA$66,2,FALSE))*HLOOKUP(P13,$D$62:$BA$66,3,FALSE),(IF(P13&lt;=(-1),P13,0))))</f>
        <v>22728907.373596866</v>
      </c>
      <c r="Q15" s="7">
        <f>IF(Capex!$D$14="","",IF($C13&gt;=1,($C12/HLOOKUP($C13,$D$62:$BA$66,2,FALSE))*HLOOKUP(Q13,$D$62:$BA$66,3,FALSE),(IF(Q13&lt;=(-1),Q13,0))))</f>
        <v>23688067.264762647</v>
      </c>
      <c r="R15" s="7">
        <f>IF(Capex!$D$14="","",IF($C13&gt;=1,($C12/HLOOKUP($C13,$D$62:$BA$66,2,FALSE))*HLOOKUP(R13,$D$62:$BA$66,3,FALSE),(IF(R13&lt;=(-1),R13,0))))</f>
        <v>24687703.703335635</v>
      </c>
      <c r="S15" s="7">
        <f>IF(Capex!$D$14="","",IF($C13&gt;=1,($C12/HLOOKUP($C13,$D$62:$BA$66,2,FALSE))*HLOOKUP(S13,$D$62:$BA$66,3,FALSE),(IF(S13&lt;=(-1),S13,0))))</f>
        <v>25729524.799616396</v>
      </c>
      <c r="T15" s="7">
        <f>IF(Capex!$D$14="","",IF($C13&gt;=1,($C12/HLOOKUP($C13,$D$62:$BA$66,2,FALSE))*HLOOKUP(T13,$D$62:$BA$66,3,FALSE),(IF(T13&lt;=(-1),T13,0))))</f>
        <v>26815310.746160213</v>
      </c>
      <c r="U15" s="7">
        <f>IF(Capex!$D$14="","",IF($C13&gt;=1,($C12/HLOOKUP($C13,$D$62:$BA$66,2,FALSE))*HLOOKUP(U13,$D$62:$BA$66,3,FALSE),(IF(U13&lt;=(-1),U13,0))))</f>
        <v>27946916.859648168</v>
      </c>
      <c r="V15" s="7">
        <f>IF(Capex!$D$14="","",IF($C13&gt;=1,($C12/HLOOKUP($C13,$D$62:$BA$66,2,FALSE))*HLOOKUP(V13,$D$62:$BA$66,3,FALSE),(IF(V13&lt;=(-1),V13,0))))</f>
        <v>29126276.751125325</v>
      </c>
      <c r="W15" s="7">
        <f>IF(Capex!$D$14="","",IF($C13&gt;=1,($C12/HLOOKUP($C13,$D$62:$BA$66,2,FALSE))*HLOOKUP(W13,$D$62:$BA$66,3,FALSE),(IF(W13&lt;=(-1),W13,0))))</f>
        <v>30355405.630022813</v>
      </c>
      <c r="X15" s="7" t="e">
        <f>IF(Capex!$D$14="","",IF($C13&gt;=1,($C12/HLOOKUP($C13,$D$62:$BA$66,2,FALSE))*HLOOKUP(X13,$D$62:$BA$66,3,FALSE),(IF(X13&lt;=(-1),X13,0))))</f>
        <v>#N/A</v>
      </c>
      <c r="Y15" s="7" t="e">
        <f>IF(Capex!$D$14="","",IF($C13&gt;=1,($C12/HLOOKUP($C13,$D$62:$BA$66,2,FALSE))*HLOOKUP(Y13,$D$62:$BA$66,3,FALSE),(IF(Y13&lt;=(-1),Y13,0))))</f>
        <v>#N/A</v>
      </c>
      <c r="Z15" s="7" t="e">
        <f>IF(Capex!$D$14="","",IF($C13&gt;=1,($C12/HLOOKUP($C13,$D$62:$BA$66,2,FALSE))*HLOOKUP(Z13,$D$62:$BA$66,3,FALSE),(IF(Z13&lt;=(-1),Z13,0))))</f>
        <v>#N/A</v>
      </c>
      <c r="AA15" s="7" t="e">
        <f>IF(Capex!$D$14="","",IF($C13&gt;=1,($C12/HLOOKUP($C13,$D$62:$BA$66,2,FALSE))*HLOOKUP(AA13,$D$62:$BA$66,3,FALSE),(IF(AA13&lt;=(-1),AA13,0))))</f>
        <v>#N/A</v>
      </c>
      <c r="AB15" s="7" t="e">
        <f>IF(Capex!$D$14="","",IF($C13&gt;=1,($C12/HLOOKUP($C13,$D$62:$BA$66,2,FALSE))*HLOOKUP(AB13,$D$62:$BA$66,3,FALSE),(IF(AB13&lt;=(-1),AB13,0))))</f>
        <v>#N/A</v>
      </c>
      <c r="AC15" s="7" t="e">
        <f>IF(Capex!$D$14="","",IF($C13&gt;=1,($C12/HLOOKUP($C13,$D$62:$BA$66,2,FALSE))*HLOOKUP(AC13,$D$62:$BA$66,3,FALSE),(IF(AC13&lt;=(-1),AC13,0))))</f>
        <v>#N/A</v>
      </c>
      <c r="AD15" s="7" t="e">
        <f>IF(Capex!$D$14="","",IF($C13&gt;=1,($C12/HLOOKUP($C13,$D$62:$BA$66,2,FALSE))*HLOOKUP(AD13,$D$62:$BA$66,3,FALSE),(IF(AD13&lt;=(-1),AD13,0))))</f>
        <v>#N/A</v>
      </c>
      <c r="AE15" s="7" t="e">
        <f>IF(Capex!$D$14="","",IF($C13&gt;=1,($C12/HLOOKUP($C13,$D$62:$BA$66,2,FALSE))*HLOOKUP(AE13,$D$62:$BA$66,3,FALSE),(IF(AE13&lt;=(-1),AE13,0))))</f>
        <v>#N/A</v>
      </c>
      <c r="AF15" s="7" t="e">
        <f>IF(Capex!$D$14="","",IF($C13&gt;=1,($C12/HLOOKUP($C13,$D$62:$BA$66,2,FALSE))*HLOOKUP(AF13,$D$62:$BA$66,3,FALSE),(IF(AF13&lt;=(-1),AF13,0))))</f>
        <v>#N/A</v>
      </c>
      <c r="AG15" s="7" t="e">
        <f>IF(Capex!$D$14="","",IF($C13&gt;=1,($C12/HLOOKUP($C13,$D$62:$BA$66,2,FALSE))*HLOOKUP(AG13,$D$62:$BA$66,3,FALSE),(IF(AG13&lt;=(-1),AG13,0))))</f>
        <v>#N/A</v>
      </c>
      <c r="AH15" s="7" t="e">
        <f>IF(Capex!$D$14="","",IF($C13&gt;=1,($C12/HLOOKUP($C13,$D$62:$BA$66,2,FALSE))*HLOOKUP(AH13,$D$62:$BA$66,3,FALSE),(IF(AH13&lt;=(-1),AH13,0))))</f>
        <v>#N/A</v>
      </c>
      <c r="AI15" s="7" t="e">
        <f>IF(Capex!$D$14="","",IF($C13&gt;=1,($C12/HLOOKUP($C13,$D$62:$BA$66,2,FALSE))*HLOOKUP(AI13,$D$62:$BA$66,3,FALSE),(IF(AI13&lt;=(-1),AI13,0))))</f>
        <v>#N/A</v>
      </c>
      <c r="AJ15" s="7" t="e">
        <f>IF(Capex!$D$14="","",IF($C13&gt;=1,($C12/HLOOKUP($C13,$D$62:$BA$66,2,FALSE))*HLOOKUP(AJ13,$D$62:$BA$66,3,FALSE),(IF(AJ13&lt;=(-1),AJ13,0))))</f>
        <v>#N/A</v>
      </c>
      <c r="AK15" s="7" t="e">
        <f>IF(Capex!$D$14="","",IF($C13&gt;=1,($C12/HLOOKUP($C13,$D$62:$BA$66,2,FALSE))*HLOOKUP(AK13,$D$62:$BA$66,3,FALSE),(IF(AK13&lt;=(-1),AK13,0))))</f>
        <v>#N/A</v>
      </c>
      <c r="AL15" s="7" t="e">
        <f>IF(Capex!$D$14="","",IF($C13&gt;=1,($C12/HLOOKUP($C13,$D$62:$BA$66,2,FALSE))*HLOOKUP(AL13,$D$62:$BA$66,3,FALSE),(IF(AL13&lt;=(-1),AL13,0))))</f>
        <v>#N/A</v>
      </c>
      <c r="AM15" s="7" t="e">
        <f>IF(Capex!$D$14="","",IF($C13&gt;=1,($C12/HLOOKUP($C13,$D$62:$BA$66,2,FALSE))*HLOOKUP(AM13,$D$62:$BA$66,3,FALSE),(IF(AM13&lt;=(-1),AM13,0))))</f>
        <v>#N/A</v>
      </c>
      <c r="AN15" s="7" t="e">
        <f>IF(Capex!$D$14="","",IF($C13&gt;=1,($C12/HLOOKUP($C13,$D$62:$BA$66,2,FALSE))*HLOOKUP(AN13,$D$62:$BA$66,3,FALSE),(IF(AN13&lt;=(-1),AN13,0))))</f>
        <v>#N/A</v>
      </c>
      <c r="AO15" s="7" t="e">
        <f>IF(Capex!$D$14="","",IF($C13&gt;=1,($C12/HLOOKUP($C13,$D$62:$BA$66,2,FALSE))*HLOOKUP(AO13,$D$62:$BA$66,3,FALSE),(IF(AO13&lt;=(-1),AO13,0))))</f>
        <v>#N/A</v>
      </c>
      <c r="AP15" s="7" t="e">
        <f>IF(Capex!$D$14="","",IF($C13&gt;=1,($C12/HLOOKUP($C13,$D$62:$BA$66,2,FALSE))*HLOOKUP(AP13,$D$62:$BA$66,3,FALSE),(IF(AP13&lt;=(-1),AP13,0))))</f>
        <v>#N/A</v>
      </c>
      <c r="AQ15" s="7" t="e">
        <f>IF(Capex!$D$14="","",IF($C13&gt;=1,($C12/HLOOKUP($C13,$D$62:$BA$66,2,FALSE))*HLOOKUP(AQ13,$D$62:$BA$66,3,FALSE),(IF(AQ13&lt;=(-1),AQ13,0))))</f>
        <v>#N/A</v>
      </c>
      <c r="AR15" s="7" t="e">
        <f>IF(Capex!$D$14="","",IF($C13&gt;=1,($C12/HLOOKUP($C13,$D$62:$BA$66,2,FALSE))*HLOOKUP(AR13,$D$62:$BA$66,3,FALSE),(IF(AR13&lt;=(-1),AR13,0))))</f>
        <v>#N/A</v>
      </c>
      <c r="AS15" s="7" t="e">
        <f>IF(Capex!$D$14="","",IF($C13&gt;=1,($C12/HLOOKUP($C13,$D$62:$BA$66,2,FALSE))*HLOOKUP(AS13,$D$62:$BA$66,3,FALSE),(IF(AS13&lt;=(-1),AS13,0))))</f>
        <v>#N/A</v>
      </c>
      <c r="AT15" s="7" t="e">
        <f>IF(Capex!$D$14="","",IF($C13&gt;=1,($C12/HLOOKUP($C13,$D$62:$BA$66,2,FALSE))*HLOOKUP(AT13,$D$62:$BA$66,3,FALSE),(IF(AT13&lt;=(-1),AT13,0))))</f>
        <v>#N/A</v>
      </c>
      <c r="AU15" s="7" t="e">
        <f>IF(Capex!$D$14="","",IF($C13&gt;=1,($C12/HLOOKUP($C13,$D$62:$BA$66,2,FALSE))*HLOOKUP(AU13,$D$62:$BA$66,3,FALSE),(IF(AU13&lt;=(-1),AU13,0))))</f>
        <v>#N/A</v>
      </c>
      <c r="AV15" s="7" t="e">
        <f>IF(Capex!$D$14="","",IF($C13&gt;=1,($C12/HLOOKUP($C13,$D$62:$BA$66,2,FALSE))*HLOOKUP(AV13,$D$62:$BA$66,3,FALSE),(IF(AV13&lt;=(-1),AV13,0))))</f>
        <v>#N/A</v>
      </c>
      <c r="AW15" s="7" t="e">
        <f>IF(Capex!$D$14="","",IF($C13&gt;=1,($C12/HLOOKUP($C13,$D$62:$BA$66,2,FALSE))*HLOOKUP(AW13,$D$62:$BA$66,3,FALSE),(IF(AW13&lt;=(-1),AW13,0))))</f>
        <v>#N/A</v>
      </c>
      <c r="AX15" s="7" t="e">
        <f>IF(Capex!$D$14="","",IF($C13&gt;=1,($C12/HLOOKUP($C13,$D$62:$BA$66,2,FALSE))*HLOOKUP(AX13,$D$62:$BA$66,3,FALSE),(IF(AX13&lt;=(-1),AX13,0))))</f>
        <v>#N/A</v>
      </c>
      <c r="AY15" s="7" t="e">
        <f>IF(Capex!$D$14="","",IF($C13&gt;=1,($C12/HLOOKUP($C13,$D$62:$BA$66,2,FALSE))*HLOOKUP(AY13,$D$62:$BA$66,3,FALSE),(IF(AY13&lt;=(-1),AY13,0))))</f>
        <v>#N/A</v>
      </c>
      <c r="AZ15" s="7" t="e">
        <f>IF(Capex!$D$14="","",IF($C13&gt;=1,($C12/HLOOKUP($C13,$D$62:$BA$66,2,FALSE))*HLOOKUP(AZ13,$D$62:$BA$66,3,FALSE),(IF(AZ13&lt;=(-1),AZ13,0))))</f>
        <v>#N/A</v>
      </c>
      <c r="BA15" s="7" t="e">
        <f>IF(Capex!$D$14="","",IF($C13&gt;=1,($C12/HLOOKUP($C13,$D$62:$BA$66,2,FALSE))*HLOOKUP(BA13,$D$62:$BA$66,3,FALSE),(IF(BA13&lt;=(-1),BA13,0))))</f>
        <v>#N/A</v>
      </c>
      <c r="BB15" s="7" t="e">
        <f>IF(Capex!$D$14="","",IF($C13&gt;=1,($C12/HLOOKUP($C13,$D$62:$BA$66,2,FALSE))*HLOOKUP(BB13,$D$62:$BA$66,3,FALSE),(IF(BB13&lt;=(-1),BB13,0))))</f>
        <v>#N/A</v>
      </c>
      <c r="BC15" s="7" t="e">
        <f>IF(Capex!$D$14="","",IF($C13&gt;=1,($C12/HLOOKUP($C13,$D$62:$BA$66,2,FALSE))*HLOOKUP(BC13,$D$62:$BA$66,3,FALSE),(IF(BC13&lt;=(-1),BC13,0))))</f>
        <v>#N/A</v>
      </c>
    </row>
    <row r="16" spans="2:55">
      <c r="B16" s="3" t="s">
        <v>25</v>
      </c>
      <c r="D16" s="7">
        <f>IF(Capex!$D$14="","",IF($C13&gt;=1,($C12/HLOOKUP($C13,$D$62:$BA$66,2,FALSE))*HLOOKUP(D13,$D$62:$BA$66,4,FALSE),(IF(D13&lt;=(-1),D13,0))))</f>
        <v>17141724.74397324</v>
      </c>
      <c r="E16" s="7">
        <f>IF(Capex!$D$14="","",IF($C13&gt;=1,($C12/HLOOKUP($C13,$D$62:$BA$66,2,FALSE))*HLOOKUP(E13,$D$62:$BA$66,4,FALSE),(IF(E13&lt;=(-1),E13,0))))</f>
        <v>16557636.878527217</v>
      </c>
      <c r="F16" s="7">
        <f>IF(Capex!$D$14="","",IF($C13&gt;=1,($C12/HLOOKUP($C13,$D$62:$BA$66,2,FALSE))*HLOOKUP(F13,$D$62:$BA$66,4,FALSE),(IF(F13&lt;=(-1),F13,0))))</f>
        <v>15948900.505159372</v>
      </c>
      <c r="G16" s="7">
        <f>IF(Capex!$D$14="","",IF($C13&gt;=1,($C12/HLOOKUP($C13,$D$62:$BA$66,2,FALSE))*HLOOKUP(G13,$D$62:$BA$66,4,FALSE),(IF(G13&lt;=(-1),G13,0))))</f>
        <v>15314475.456835406</v>
      </c>
      <c r="H16" s="7">
        <f>IF(Capex!$D$14="","",IF($C13&gt;=1,($C12/HLOOKUP($C13,$D$62:$BA$66,2,FALSE))*HLOOKUP(H13,$D$62:$BA$66,4,FALSE),(IF(H13&lt;=(-1),H13,0))))</f>
        <v>14653277.671472168</v>
      </c>
      <c r="I16" s="7">
        <f>IF(Capex!$D$14="","",IF($C13&gt;=1,($C12/HLOOKUP($C13,$D$62:$BA$66,2,FALSE))*HLOOKUP(I13,$D$62:$BA$66,4,FALSE),(IF(I13&lt;=(-1),I13,0))))</f>
        <v>13964177.339566598</v>
      </c>
      <c r="J16" s="7">
        <f>IF(Capex!$D$14="","",IF($C13&gt;=1,($C12/HLOOKUP($C13,$D$62:$BA$66,2,FALSE))*HLOOKUP(J13,$D$62:$BA$66,4,FALSE),(IF(J13&lt;=(-1),J13,0))))</f>
        <v>13245996.973654617</v>
      </c>
      <c r="K16" s="7">
        <f>IF(Capex!$D$14="","",IF($C13&gt;=1,($C12/HLOOKUP($C13,$D$62:$BA$66,2,FALSE))*HLOOKUP(K13,$D$62:$BA$66,4,FALSE),(IF(K13&lt;=(-1),K13,0))))</f>
        <v>12497509.396301147</v>
      </c>
      <c r="L16" s="7">
        <f>IF(Capex!$D$14="","",IF($C13&gt;=1,($C12/HLOOKUP($C13,$D$62:$BA$66,2,FALSE))*HLOOKUP(L13,$D$62:$BA$66,4,FALSE),(IF(L13&lt;=(-1),L13,0))))</f>
        <v>11717435.64318336</v>
      </c>
      <c r="M16" s="7">
        <f>IF(Capex!$D$14="","",IF($C13&gt;=1,($C12/HLOOKUP($C13,$D$62:$BA$66,2,FALSE))*HLOOKUP(M13,$D$62:$BA$66,4,FALSE),(IF(M13&lt;=(-1),M13,0))))</f>
        <v>10904442.777684007</v>
      </c>
      <c r="N16" s="7">
        <f>IF(Capex!$D$14="","",IF($C13&gt;=1,($C12/HLOOKUP($C13,$D$62:$BA$66,2,FALSE))*HLOOKUP(N13,$D$62:$BA$66,4,FALSE),(IF(N13&lt;=(-1),N13,0))))</f>
        <v>10057141.613260582</v>
      </c>
      <c r="O16" s="7">
        <f>IF(Capex!$D$14="","",IF($C13&gt;=1,($C12/HLOOKUP($C13,$D$62:$BA$66,2,FALSE))*HLOOKUP(O13,$D$62:$BA$66,4,FALSE),(IF(O13&lt;=(-1),O13,0))))</f>
        <v>9174084.339698486</v>
      </c>
      <c r="P16" s="7">
        <f>IF(Capex!$D$14="","",IF($C13&gt;=1,($C12/HLOOKUP($C13,$D$62:$BA$66,2,FALSE))*HLOOKUP(P13,$D$62:$BA$66,4,FALSE),(IF(P13&lt;=(-1),P13,0))))</f>
        <v>8253762.0491920644</v>
      </c>
      <c r="Q16" s="7">
        <f>IF(Capex!$D$14="","",IF($C13&gt;=1,($C12/HLOOKUP($C13,$D$62:$BA$66,2,FALSE))*HLOOKUP(Q13,$D$62:$BA$66,4,FALSE),(IF(Q13&lt;=(-1),Q13,0))))</f>
        <v>7294602.1580262817</v>
      </c>
      <c r="R16" s="7">
        <f>IF(Capex!$D$14="","",IF($C13&gt;=1,($C12/HLOOKUP($C13,$D$62:$BA$66,2,FALSE))*HLOOKUP(R13,$D$62:$BA$66,4,FALSE),(IF(R13&lt;=(-1),R13,0))))</f>
        <v>6294965.7194532948</v>
      </c>
      <c r="S16" s="7">
        <f>IF(Capex!$D$14="","",IF($C13&gt;=1,($C12/HLOOKUP($C13,$D$62:$BA$66,2,FALSE))*HLOOKUP(S13,$D$62:$BA$66,4,FALSE),(IF(S13&lt;=(-1),S13,0))))</f>
        <v>5253144.6231725356</v>
      </c>
      <c r="T16" s="7">
        <f>IF(Capex!$D$14="","",IF($C13&gt;=1,($C12/HLOOKUP($C13,$D$62:$BA$66,2,FALSE))*HLOOKUP(T13,$D$62:$BA$66,4,FALSE),(IF(T13&lt;=(-1),T13,0))))</f>
        <v>4167358.6766287177</v>
      </c>
      <c r="U16" s="7">
        <f>IF(Capex!$D$14="","",IF($C13&gt;=1,($C12/HLOOKUP($C13,$D$62:$BA$66,2,FALSE))*HLOOKUP(U13,$D$62:$BA$66,4,FALSE),(IF(U13&lt;=(-1),U13,0))))</f>
        <v>3035752.5631407602</v>
      </c>
      <c r="V16" s="7">
        <f>IF(Capex!$D$14="","",IF($C13&gt;=1,($C12/HLOOKUP($C13,$D$62:$BA$66,2,FALSE))*HLOOKUP(V13,$D$62:$BA$66,4,FALSE),(IF(V13&lt;=(-1),V13,0))))</f>
        <v>1856392.6716636054</v>
      </c>
      <c r="W16" s="7">
        <f>IF(Capex!$D$14="","",IF($C13&gt;=1,($C12/HLOOKUP($C13,$D$62:$BA$66,2,FALSE))*HLOOKUP(W13,$D$62:$BA$66,4,FALSE),(IF(W13&lt;=(-1),W13,0))))</f>
        <v>627263.79276611644</v>
      </c>
      <c r="X16" s="7" t="e">
        <f>IF(Capex!$D$14="","",IF($C13&gt;=1,($C12/HLOOKUP($C13,$D$62:$BA$66,2,FALSE))*HLOOKUP(X13,$D$62:$BA$66,4,FALSE),(IF(X13&lt;=(-1),X13,0))))</f>
        <v>#N/A</v>
      </c>
      <c r="Y16" s="7" t="e">
        <f>IF(Capex!$D$14="","",IF($C13&gt;=1,($C12/HLOOKUP($C13,$D$62:$BA$66,2,FALSE))*HLOOKUP(Y13,$D$62:$BA$66,4,FALSE),(IF(Y13&lt;=(-1),Y13,0))))</f>
        <v>#N/A</v>
      </c>
      <c r="Z16" s="7" t="e">
        <f>IF(Capex!$D$14="","",IF($C13&gt;=1,($C12/HLOOKUP($C13,$D$62:$BA$66,2,FALSE))*HLOOKUP(Z13,$D$62:$BA$66,4,FALSE),(IF(Z13&lt;=(-1),Z13,0))))</f>
        <v>#N/A</v>
      </c>
      <c r="AA16" s="7" t="e">
        <f>IF(Capex!$D$14="","",IF($C13&gt;=1,($C12/HLOOKUP($C13,$D$62:$BA$66,2,FALSE))*HLOOKUP(AA13,$D$62:$BA$66,4,FALSE),(IF(AA13&lt;=(-1),AA13,0))))</f>
        <v>#N/A</v>
      </c>
      <c r="AB16" s="7" t="e">
        <f>IF(Capex!$D$14="","",IF($C13&gt;=1,($C12/HLOOKUP($C13,$D$62:$BA$66,2,FALSE))*HLOOKUP(AB13,$D$62:$BA$66,4,FALSE),(IF(AB13&lt;=(-1),AB13,0))))</f>
        <v>#N/A</v>
      </c>
      <c r="AC16" s="7" t="e">
        <f>IF(Capex!$D$14="","",IF($C13&gt;=1,($C12/HLOOKUP($C13,$D$62:$BA$66,2,FALSE))*HLOOKUP(AC13,$D$62:$BA$66,4,FALSE),(IF(AC13&lt;=(-1),AC13,0))))</f>
        <v>#N/A</v>
      </c>
      <c r="AD16" s="7" t="e">
        <f>IF(Capex!$D$14="","",IF($C13&gt;=1,($C12/HLOOKUP($C13,$D$62:$BA$66,2,FALSE))*HLOOKUP(AD13,$D$62:$BA$66,4,FALSE),(IF(AD13&lt;=(-1),AD13,0))))</f>
        <v>#N/A</v>
      </c>
      <c r="AE16" s="7" t="e">
        <f>IF(Capex!$D$14="","",IF($C13&gt;=1,($C12/HLOOKUP($C13,$D$62:$BA$66,2,FALSE))*HLOOKUP(AE13,$D$62:$BA$66,4,FALSE),(IF(AE13&lt;=(-1),AE13,0))))</f>
        <v>#N/A</v>
      </c>
      <c r="AF16" s="7" t="e">
        <f>IF(Capex!$D$14="","",IF($C13&gt;=1,($C12/HLOOKUP($C13,$D$62:$BA$66,2,FALSE))*HLOOKUP(AF13,$D$62:$BA$66,4,FALSE),(IF(AF13&lt;=(-1),AF13,0))))</f>
        <v>#N/A</v>
      </c>
      <c r="AG16" s="7" t="e">
        <f>IF(Capex!$D$14="","",IF($C13&gt;=1,($C12/HLOOKUP($C13,$D$62:$BA$66,2,FALSE))*HLOOKUP(AG13,$D$62:$BA$66,4,FALSE),(IF(AG13&lt;=(-1),AG13,0))))</f>
        <v>#N/A</v>
      </c>
      <c r="AH16" s="7" t="e">
        <f>IF(Capex!$D$14="","",IF($C13&gt;=1,($C12/HLOOKUP($C13,$D$62:$BA$66,2,FALSE))*HLOOKUP(AH13,$D$62:$BA$66,4,FALSE),(IF(AH13&lt;=(-1),AH13,0))))</f>
        <v>#N/A</v>
      </c>
      <c r="AI16" s="7" t="e">
        <f>IF(Capex!$D$14="","",IF($C13&gt;=1,($C12/HLOOKUP($C13,$D$62:$BA$66,2,FALSE))*HLOOKUP(AI13,$D$62:$BA$66,4,FALSE),(IF(AI13&lt;=(-1),AI13,0))))</f>
        <v>#N/A</v>
      </c>
      <c r="AJ16" s="7" t="e">
        <f>IF(Capex!$D$14="","",IF($C13&gt;=1,($C12/HLOOKUP($C13,$D$62:$BA$66,2,FALSE))*HLOOKUP(AJ13,$D$62:$BA$66,4,FALSE),(IF(AJ13&lt;=(-1),AJ13,0))))</f>
        <v>#N/A</v>
      </c>
      <c r="AK16" s="7" t="e">
        <f>IF(Capex!$D$14="","",IF($C13&gt;=1,($C12/HLOOKUP($C13,$D$62:$BA$66,2,FALSE))*HLOOKUP(AK13,$D$62:$BA$66,4,FALSE),(IF(AK13&lt;=(-1),AK13,0))))</f>
        <v>#N/A</v>
      </c>
      <c r="AL16" s="7" t="e">
        <f>IF(Capex!$D$14="","",IF($C13&gt;=1,($C12/HLOOKUP($C13,$D$62:$BA$66,2,FALSE))*HLOOKUP(AL13,$D$62:$BA$66,4,FALSE),(IF(AL13&lt;=(-1),AL13,0))))</f>
        <v>#N/A</v>
      </c>
      <c r="AM16" s="7" t="e">
        <f>IF(Capex!$D$14="","",IF($C13&gt;=1,($C12/HLOOKUP($C13,$D$62:$BA$66,2,FALSE))*HLOOKUP(AM13,$D$62:$BA$66,4,FALSE),(IF(AM13&lt;=(-1),AM13,0))))</f>
        <v>#N/A</v>
      </c>
      <c r="AN16" s="7" t="e">
        <f>IF(Capex!$D$14="","",IF($C13&gt;=1,($C12/HLOOKUP($C13,$D$62:$BA$66,2,FALSE))*HLOOKUP(AN13,$D$62:$BA$66,4,FALSE),(IF(AN13&lt;=(-1),AN13,0))))</f>
        <v>#N/A</v>
      </c>
      <c r="AO16" s="7" t="e">
        <f>IF(Capex!$D$14="","",IF($C13&gt;=1,($C12/HLOOKUP($C13,$D$62:$BA$66,2,FALSE))*HLOOKUP(AO13,$D$62:$BA$66,4,FALSE),(IF(AO13&lt;=(-1),AO13,0))))</f>
        <v>#N/A</v>
      </c>
      <c r="AP16" s="7" t="e">
        <f>IF(Capex!$D$14="","",IF($C13&gt;=1,($C12/HLOOKUP($C13,$D$62:$BA$66,2,FALSE))*HLOOKUP(AP13,$D$62:$BA$66,4,FALSE),(IF(AP13&lt;=(-1),AP13,0))))</f>
        <v>#N/A</v>
      </c>
      <c r="AQ16" s="7" t="e">
        <f>IF(Capex!$D$14="","",IF($C13&gt;=1,($C12/HLOOKUP($C13,$D$62:$BA$66,2,FALSE))*HLOOKUP(AQ13,$D$62:$BA$66,4,FALSE),(IF(AQ13&lt;=(-1),AQ13,0))))</f>
        <v>#N/A</v>
      </c>
      <c r="AR16" s="7" t="e">
        <f>IF(Capex!$D$14="","",IF($C13&gt;=1,($C12/HLOOKUP($C13,$D$62:$BA$66,2,FALSE))*HLOOKUP(AR13,$D$62:$BA$66,4,FALSE),(IF(AR13&lt;=(-1),AR13,0))))</f>
        <v>#N/A</v>
      </c>
      <c r="AS16" s="7" t="e">
        <f>IF(Capex!$D$14="","",IF($C13&gt;=1,($C12/HLOOKUP($C13,$D$62:$BA$66,2,FALSE))*HLOOKUP(AS13,$D$62:$BA$66,4,FALSE),(IF(AS13&lt;=(-1),AS13,0))))</f>
        <v>#N/A</v>
      </c>
      <c r="AT16" s="7" t="e">
        <f>IF(Capex!$D$14="","",IF($C13&gt;=1,($C12/HLOOKUP($C13,$D$62:$BA$66,2,FALSE))*HLOOKUP(AT13,$D$62:$BA$66,4,FALSE),(IF(AT13&lt;=(-1),AT13,0))))</f>
        <v>#N/A</v>
      </c>
      <c r="AU16" s="7" t="e">
        <f>IF(Capex!$D$14="","",IF($C13&gt;=1,($C12/HLOOKUP($C13,$D$62:$BA$66,2,FALSE))*HLOOKUP(AU13,$D$62:$BA$66,4,FALSE),(IF(AU13&lt;=(-1),AU13,0))))</f>
        <v>#N/A</v>
      </c>
      <c r="AV16" s="7" t="e">
        <f>IF(Capex!$D$14="","",IF($C13&gt;=1,($C12/HLOOKUP($C13,$D$62:$BA$66,2,FALSE))*HLOOKUP(AV13,$D$62:$BA$66,4,FALSE),(IF(AV13&lt;=(-1),AV13,0))))</f>
        <v>#N/A</v>
      </c>
      <c r="AW16" s="7" t="e">
        <f>IF(Capex!$D$14="","",IF($C13&gt;=1,($C12/HLOOKUP($C13,$D$62:$BA$66,2,FALSE))*HLOOKUP(AW13,$D$62:$BA$66,4,FALSE),(IF(AW13&lt;=(-1),AW13,0))))</f>
        <v>#N/A</v>
      </c>
      <c r="AX16" s="7" t="e">
        <f>IF(Capex!$D$14="","",IF($C13&gt;=1,($C12/HLOOKUP($C13,$D$62:$BA$66,2,FALSE))*HLOOKUP(AX13,$D$62:$BA$66,4,FALSE),(IF(AX13&lt;=(-1),AX13,0))))</f>
        <v>#N/A</v>
      </c>
      <c r="AY16" s="7" t="e">
        <f>IF(Capex!$D$14="","",IF($C13&gt;=1,($C12/HLOOKUP($C13,$D$62:$BA$66,2,FALSE))*HLOOKUP(AY13,$D$62:$BA$66,4,FALSE),(IF(AY13&lt;=(-1),AY13,0))))</f>
        <v>#N/A</v>
      </c>
      <c r="AZ16" s="7" t="e">
        <f>IF(Capex!$D$14="","",IF($C13&gt;=1,($C12/HLOOKUP($C13,$D$62:$BA$66,2,FALSE))*HLOOKUP(AZ13,$D$62:$BA$66,4,FALSE),(IF(AZ13&lt;=(-1),AZ13,0))))</f>
        <v>#N/A</v>
      </c>
      <c r="BA16" s="7" t="e">
        <f>IF(Capex!$D$14="","",IF($C13&gt;=1,($C12/HLOOKUP($C13,$D$62:$BA$66,2,FALSE))*HLOOKUP(BA13,$D$62:$BA$66,4,FALSE),(IF(BA13&lt;=(-1),BA13,0))))</f>
        <v>#N/A</v>
      </c>
      <c r="BB16" s="7" t="e">
        <f>IF(Capex!$D$14="","",IF($C13&gt;=1,($C12/HLOOKUP($C13,$D$62:$BA$66,2,FALSE))*HLOOKUP(BB13,$D$62:$BA$66,4,FALSE),(IF(BB13&lt;=(-1),BB13,0))))</f>
        <v>#N/A</v>
      </c>
      <c r="BC16" s="7" t="e">
        <f>IF(Capex!$D$14="","",IF($C13&gt;=1,($C12/HLOOKUP($C13,$D$62:$BA$66,2,FALSE))*HLOOKUP(BC13,$D$62:$BA$66,4,FALSE),(IF(BC13&lt;=(-1),BC13,0))))</f>
        <v>#N/A</v>
      </c>
    </row>
    <row r="17" spans="2:55">
      <c r="B17" s="3" t="s">
        <v>26</v>
      </c>
      <c r="D17" s="7">
        <f>IF(Capex!$D$14="","",IF($C13&gt;=1,($C12/HLOOKUP($C13,$D$62:$BA$66,2,FALSE))*HLOOKUP(D13,$D$62:$BA$66,5,FALSE),(IF(D13&lt;=(-1),D13,0))))</f>
        <v>30982669.422788929</v>
      </c>
      <c r="E17" s="7">
        <f>IF(Capex!$D$14="","",IF($C13&gt;=1,($C12/HLOOKUP($C13,$D$62:$BA$66,2,FALSE))*HLOOKUP(E13,$D$62:$BA$66,5,FALSE),(IF(E13&lt;=(-1),E13,0))))</f>
        <v>30982669.422788929</v>
      </c>
      <c r="F17" s="7">
        <f>IF(Capex!$D$14="","",IF($C13&gt;=1,($C12/HLOOKUP($C13,$D$62:$BA$66,2,FALSE))*HLOOKUP(F13,$D$62:$BA$66,5,FALSE),(IF(F13&lt;=(-1),F13,0))))</f>
        <v>30982669.422788929</v>
      </c>
      <c r="G17" s="7">
        <f>IF(Capex!$D$14="","",IF($C13&gt;=1,($C12/HLOOKUP($C13,$D$62:$BA$66,2,FALSE))*HLOOKUP(G13,$D$62:$BA$66,5,FALSE),(IF(G13&lt;=(-1),G13,0))))</f>
        <v>30982669.422788929</v>
      </c>
      <c r="H17" s="7">
        <f>IF(Capex!$D$14="","",IF($C13&gt;=1,($C12/HLOOKUP($C13,$D$62:$BA$66,2,FALSE))*HLOOKUP(H13,$D$62:$BA$66,5,FALSE),(IF(H13&lt;=(-1),H13,0))))</f>
        <v>30982669.422788929</v>
      </c>
      <c r="I17" s="7">
        <f>IF(Capex!$D$14="","",IF($C13&gt;=1,($C12/HLOOKUP($C13,$D$62:$BA$66,2,FALSE))*HLOOKUP(I13,$D$62:$BA$66,5,FALSE),(IF(I13&lt;=(-1),I13,0))))</f>
        <v>30982669.422788929</v>
      </c>
      <c r="J17" s="7">
        <f>IF(Capex!$D$14="","",IF($C13&gt;=1,($C12/HLOOKUP($C13,$D$62:$BA$66,2,FALSE))*HLOOKUP(J13,$D$62:$BA$66,5,FALSE),(IF(J13&lt;=(-1),J13,0))))</f>
        <v>30982669.422788929</v>
      </c>
      <c r="K17" s="7">
        <f>IF(Capex!$D$14="","",IF($C13&gt;=1,($C12/HLOOKUP($C13,$D$62:$BA$66,2,FALSE))*HLOOKUP(K13,$D$62:$BA$66,5,FALSE),(IF(K13&lt;=(-1),K13,0))))</f>
        <v>30982669.422788929</v>
      </c>
      <c r="L17" s="7">
        <f>IF(Capex!$D$14="","",IF($C13&gt;=1,($C12/HLOOKUP($C13,$D$62:$BA$66,2,FALSE))*HLOOKUP(L13,$D$62:$BA$66,5,FALSE),(IF(L13&lt;=(-1),L13,0))))</f>
        <v>30982669.422788929</v>
      </c>
      <c r="M17" s="7">
        <f>IF(Capex!$D$14="","",IF($C13&gt;=1,($C12/HLOOKUP($C13,$D$62:$BA$66,2,FALSE))*HLOOKUP(M13,$D$62:$BA$66,5,FALSE),(IF(M13&lt;=(-1),M13,0))))</f>
        <v>30982669.422788929</v>
      </c>
      <c r="N17" s="7">
        <f>IF(Capex!$D$14="","",IF($C13&gt;=1,($C12/HLOOKUP($C13,$D$62:$BA$66,2,FALSE))*HLOOKUP(N13,$D$62:$BA$66,5,FALSE),(IF(N13&lt;=(-1),N13,0))))</f>
        <v>30982669.422788929</v>
      </c>
      <c r="O17" s="7">
        <f>IF(Capex!$D$14="","",IF($C13&gt;=1,($C12/HLOOKUP($C13,$D$62:$BA$66,2,FALSE))*HLOOKUP(O13,$D$62:$BA$66,5,FALSE),(IF(O13&lt;=(-1),O13,0))))</f>
        <v>30982669.422788929</v>
      </c>
      <c r="P17" s="7">
        <f>IF(Capex!$D$14="","",IF($C13&gt;=1,($C12/HLOOKUP($C13,$D$62:$BA$66,2,FALSE))*HLOOKUP(P13,$D$62:$BA$66,5,FALSE),(IF(P13&lt;=(-1),P13,0))))</f>
        <v>30982669.422788929</v>
      </c>
      <c r="Q17" s="7">
        <f>IF(Capex!$D$14="","",IF($C13&gt;=1,($C12/HLOOKUP($C13,$D$62:$BA$66,2,FALSE))*HLOOKUP(Q13,$D$62:$BA$66,5,FALSE),(IF(Q13&lt;=(-1),Q13,0))))</f>
        <v>30982669.422788929</v>
      </c>
      <c r="R17" s="7">
        <f>IF(Capex!$D$14="","",IF($C13&gt;=1,($C12/HLOOKUP($C13,$D$62:$BA$66,2,FALSE))*HLOOKUP(R13,$D$62:$BA$66,5,FALSE),(IF(R13&lt;=(-1),R13,0))))</f>
        <v>30982669.422788929</v>
      </c>
      <c r="S17" s="7">
        <f>IF(Capex!$D$14="","",IF($C13&gt;=1,($C12/HLOOKUP($C13,$D$62:$BA$66,2,FALSE))*HLOOKUP(S13,$D$62:$BA$66,5,FALSE),(IF(S13&lt;=(-1),S13,0))))</f>
        <v>30982669.422788929</v>
      </c>
      <c r="T17" s="7">
        <f>IF(Capex!$D$14="","",IF($C13&gt;=1,($C12/HLOOKUP($C13,$D$62:$BA$66,2,FALSE))*HLOOKUP(T13,$D$62:$BA$66,5,FALSE),(IF(T13&lt;=(-1),T13,0))))</f>
        <v>30982669.422788929</v>
      </c>
      <c r="U17" s="7">
        <f>IF(Capex!$D$14="","",IF($C13&gt;=1,($C12/HLOOKUP($C13,$D$62:$BA$66,2,FALSE))*HLOOKUP(U13,$D$62:$BA$66,5,FALSE),(IF(U13&lt;=(-1),U13,0))))</f>
        <v>30982669.422788929</v>
      </c>
      <c r="V17" s="7">
        <f>IF(Capex!$D$14="","",IF($C13&gt;=1,($C12/HLOOKUP($C13,$D$62:$BA$66,2,FALSE))*HLOOKUP(V13,$D$62:$BA$66,5,FALSE),(IF(V13&lt;=(-1),V13,0))))</f>
        <v>30982669.422788929</v>
      </c>
      <c r="W17" s="7">
        <f>IF(Capex!$D$14="","",IF($C13&gt;=1,($C12/HLOOKUP($C13,$D$62:$BA$66,2,FALSE))*HLOOKUP(W13,$D$62:$BA$66,5,FALSE),(IF(W13&lt;=(-1),W13,0))))</f>
        <v>30982669.422788929</v>
      </c>
      <c r="X17" s="7" t="e">
        <f>IF(Capex!$D$14="","",IF($C13&gt;=1,($C12/HLOOKUP($C13,$D$62:$BA$66,2,FALSE))*HLOOKUP(X13,$D$62:$BA$66,5,FALSE),(IF(X13&lt;=(-1),X13,0))))</f>
        <v>#N/A</v>
      </c>
      <c r="Y17" s="7" t="e">
        <f>IF(Capex!$D$14="","",IF($C13&gt;=1,($C12/HLOOKUP($C13,$D$62:$BA$66,2,FALSE))*HLOOKUP(Y13,$D$62:$BA$66,5,FALSE),(IF(Y13&lt;=(-1),Y13,0))))</f>
        <v>#N/A</v>
      </c>
      <c r="Z17" s="7" t="e">
        <f>IF(Capex!$D$14="","",IF($C13&gt;=1,($C12/HLOOKUP($C13,$D$62:$BA$66,2,FALSE))*HLOOKUP(Z13,$D$62:$BA$66,5,FALSE),(IF(Z13&lt;=(-1),Z13,0))))</f>
        <v>#N/A</v>
      </c>
      <c r="AA17" s="7" t="e">
        <f>IF(Capex!$D$14="","",IF($C13&gt;=1,($C12/HLOOKUP($C13,$D$62:$BA$66,2,FALSE))*HLOOKUP(AA13,$D$62:$BA$66,5,FALSE),(IF(AA13&lt;=(-1),AA13,0))))</f>
        <v>#N/A</v>
      </c>
      <c r="AB17" s="7" t="e">
        <f>IF(Capex!$D$14="","",IF($C13&gt;=1,($C12/HLOOKUP($C13,$D$62:$BA$66,2,FALSE))*HLOOKUP(AB13,$D$62:$BA$66,5,FALSE),(IF(AB13&lt;=(-1),AB13,0))))</f>
        <v>#N/A</v>
      </c>
      <c r="AC17" s="7" t="e">
        <f>IF(Capex!$D$14="","",IF($C13&gt;=1,($C12/HLOOKUP($C13,$D$62:$BA$66,2,FALSE))*HLOOKUP(AC13,$D$62:$BA$66,5,FALSE),(IF(AC13&lt;=(-1),AC13,0))))</f>
        <v>#N/A</v>
      </c>
      <c r="AD17" s="7" t="e">
        <f>IF(Capex!$D$14="","",IF($C13&gt;=1,($C12/HLOOKUP($C13,$D$62:$BA$66,2,FALSE))*HLOOKUP(AD13,$D$62:$BA$66,5,FALSE),(IF(AD13&lt;=(-1),AD13,0))))</f>
        <v>#N/A</v>
      </c>
      <c r="AE17" s="7" t="e">
        <f>IF(Capex!$D$14="","",IF($C13&gt;=1,($C12/HLOOKUP($C13,$D$62:$BA$66,2,FALSE))*HLOOKUP(AE13,$D$62:$BA$66,5,FALSE),(IF(AE13&lt;=(-1),AE13,0))))</f>
        <v>#N/A</v>
      </c>
      <c r="AF17" s="7" t="e">
        <f>IF(Capex!$D$14="","",IF($C13&gt;=1,($C12/HLOOKUP($C13,$D$62:$BA$66,2,FALSE))*HLOOKUP(AF13,$D$62:$BA$66,5,FALSE),(IF(AF13&lt;=(-1),AF13,0))))</f>
        <v>#N/A</v>
      </c>
      <c r="AG17" s="7" t="e">
        <f>IF(Capex!$D$14="","",IF($C13&gt;=1,($C12/HLOOKUP($C13,$D$62:$BA$66,2,FALSE))*HLOOKUP(AG13,$D$62:$BA$66,5,FALSE),(IF(AG13&lt;=(-1),AG13,0))))</f>
        <v>#N/A</v>
      </c>
      <c r="AH17" s="7" t="e">
        <f>IF(Capex!$D$14="","",IF($C13&gt;=1,($C12/HLOOKUP($C13,$D$62:$BA$66,2,FALSE))*HLOOKUP(AH13,$D$62:$BA$66,5,FALSE),(IF(AH13&lt;=(-1),AH13,0))))</f>
        <v>#N/A</v>
      </c>
      <c r="AI17" s="7" t="e">
        <f>IF(Capex!$D$14="","",IF($C13&gt;=1,($C12/HLOOKUP($C13,$D$62:$BA$66,2,FALSE))*HLOOKUP(AI13,$D$62:$BA$66,5,FALSE),(IF(AI13&lt;=(-1),AI13,0))))</f>
        <v>#N/A</v>
      </c>
      <c r="AJ17" s="7" t="e">
        <f>IF(Capex!$D$14="","",IF($C13&gt;=1,($C12/HLOOKUP($C13,$D$62:$BA$66,2,FALSE))*HLOOKUP(AJ13,$D$62:$BA$66,5,FALSE),(IF(AJ13&lt;=(-1),AJ13,0))))</f>
        <v>#N/A</v>
      </c>
      <c r="AK17" s="7" t="e">
        <f>IF(Capex!$D$14="","",IF($C13&gt;=1,($C12/HLOOKUP($C13,$D$62:$BA$66,2,FALSE))*HLOOKUP(AK13,$D$62:$BA$66,5,FALSE),(IF(AK13&lt;=(-1),AK13,0))))</f>
        <v>#N/A</v>
      </c>
      <c r="AL17" s="7" t="e">
        <f>IF(Capex!$D$14="","",IF($C13&gt;=1,($C12/HLOOKUP($C13,$D$62:$BA$66,2,FALSE))*HLOOKUP(AL13,$D$62:$BA$66,5,FALSE),(IF(AL13&lt;=(-1),AL13,0))))</f>
        <v>#N/A</v>
      </c>
      <c r="AM17" s="7" t="e">
        <f>IF(Capex!$D$14="","",IF($C13&gt;=1,($C12/HLOOKUP($C13,$D$62:$BA$66,2,FALSE))*HLOOKUP(AM13,$D$62:$BA$66,5,FALSE),(IF(AM13&lt;=(-1),AM13,0))))</f>
        <v>#N/A</v>
      </c>
      <c r="AN17" s="7" t="e">
        <f>IF(Capex!$D$14="","",IF($C13&gt;=1,($C12/HLOOKUP($C13,$D$62:$BA$66,2,FALSE))*HLOOKUP(AN13,$D$62:$BA$66,5,FALSE),(IF(AN13&lt;=(-1),AN13,0))))</f>
        <v>#N/A</v>
      </c>
      <c r="AO17" s="7" t="e">
        <f>IF(Capex!$D$14="","",IF($C13&gt;=1,($C12/HLOOKUP($C13,$D$62:$BA$66,2,FALSE))*HLOOKUP(AO13,$D$62:$BA$66,5,FALSE),(IF(AO13&lt;=(-1),AO13,0))))</f>
        <v>#N/A</v>
      </c>
      <c r="AP17" s="7" t="e">
        <f>IF(Capex!$D$14="","",IF($C13&gt;=1,($C12/HLOOKUP($C13,$D$62:$BA$66,2,FALSE))*HLOOKUP(AP13,$D$62:$BA$66,5,FALSE),(IF(AP13&lt;=(-1),AP13,0))))</f>
        <v>#N/A</v>
      </c>
      <c r="AQ17" s="7" t="e">
        <f>IF(Capex!$D$14="","",IF($C13&gt;=1,($C12/HLOOKUP($C13,$D$62:$BA$66,2,FALSE))*HLOOKUP(AQ13,$D$62:$BA$66,5,FALSE),(IF(AQ13&lt;=(-1),AQ13,0))))</f>
        <v>#N/A</v>
      </c>
      <c r="AR17" s="7" t="e">
        <f>IF(Capex!$D$14="","",IF($C13&gt;=1,($C12/HLOOKUP($C13,$D$62:$BA$66,2,FALSE))*HLOOKUP(AR13,$D$62:$BA$66,5,FALSE),(IF(AR13&lt;=(-1),AR13,0))))</f>
        <v>#N/A</v>
      </c>
      <c r="AS17" s="7" t="e">
        <f>IF(Capex!$D$14="","",IF($C13&gt;=1,($C12/HLOOKUP($C13,$D$62:$BA$66,2,FALSE))*HLOOKUP(AS13,$D$62:$BA$66,5,FALSE),(IF(AS13&lt;=(-1),AS13,0))))</f>
        <v>#N/A</v>
      </c>
      <c r="AT17" s="7" t="e">
        <f>IF(Capex!$D$14="","",IF($C13&gt;=1,($C12/HLOOKUP($C13,$D$62:$BA$66,2,FALSE))*HLOOKUP(AT13,$D$62:$BA$66,5,FALSE),(IF(AT13&lt;=(-1),AT13,0))))</f>
        <v>#N/A</v>
      </c>
      <c r="AU17" s="7" t="e">
        <f>IF(Capex!$D$14="","",IF($C13&gt;=1,($C12/HLOOKUP($C13,$D$62:$BA$66,2,FALSE))*HLOOKUP(AU13,$D$62:$BA$66,5,FALSE),(IF(AU13&lt;=(-1),AU13,0))))</f>
        <v>#N/A</v>
      </c>
      <c r="AV17" s="7" t="e">
        <f>IF(Capex!$D$14="","",IF($C13&gt;=1,($C12/HLOOKUP($C13,$D$62:$BA$66,2,FALSE))*HLOOKUP(AV13,$D$62:$BA$66,5,FALSE),(IF(AV13&lt;=(-1),AV13,0))))</f>
        <v>#N/A</v>
      </c>
      <c r="AW17" s="7" t="e">
        <f>IF(Capex!$D$14="","",IF($C13&gt;=1,($C12/HLOOKUP($C13,$D$62:$BA$66,2,FALSE))*HLOOKUP(AW13,$D$62:$BA$66,5,FALSE),(IF(AW13&lt;=(-1),AW13,0))))</f>
        <v>#N/A</v>
      </c>
      <c r="AX17" s="7" t="e">
        <f>IF(Capex!$D$14="","",IF($C13&gt;=1,($C12/HLOOKUP($C13,$D$62:$BA$66,2,FALSE))*HLOOKUP(AX13,$D$62:$BA$66,5,FALSE),(IF(AX13&lt;=(-1),AX13,0))))</f>
        <v>#N/A</v>
      </c>
      <c r="AY17" s="7" t="e">
        <f>IF(Capex!$D$14="","",IF($C13&gt;=1,($C12/HLOOKUP($C13,$D$62:$BA$66,2,FALSE))*HLOOKUP(AY13,$D$62:$BA$66,5,FALSE),(IF(AY13&lt;=(-1),AY13,0))))</f>
        <v>#N/A</v>
      </c>
      <c r="AZ17" s="7" t="e">
        <f>IF(Capex!$D$14="","",IF($C13&gt;=1,($C12/HLOOKUP($C13,$D$62:$BA$66,2,FALSE))*HLOOKUP(AZ13,$D$62:$BA$66,5,FALSE),(IF(AZ13&lt;=(-1),AZ13,0))))</f>
        <v>#N/A</v>
      </c>
      <c r="BA17" s="7" t="e">
        <f>IF(Capex!$D$14="","",IF($C13&gt;=1,($C12/HLOOKUP($C13,$D$62:$BA$66,2,FALSE))*HLOOKUP(BA13,$D$62:$BA$66,5,FALSE),(IF(BA13&lt;=(-1),BA13,0))))</f>
        <v>#N/A</v>
      </c>
      <c r="BB17" s="7" t="e">
        <f>IF(Capex!$D$14="","",IF($C13&gt;=1,($C12/HLOOKUP($C13,$D$62:$BA$66,2,FALSE))*HLOOKUP(BB13,$D$62:$BA$66,5,FALSE),(IF(BB13&lt;=(-1),BB13,0))))</f>
        <v>#N/A</v>
      </c>
      <c r="BC17" s="7" t="e">
        <f>IF(Capex!$D$14="","",IF($C13&gt;=1,($C12/HLOOKUP($C13,$D$62:$BA$66,2,FALSE))*HLOOKUP(BC13,$D$62:$BA$66,5,FALSE),(IF(BC13&lt;=(-1),BC13,0))))</f>
        <v>#N/A</v>
      </c>
    </row>
    <row r="18" spans="2:55">
      <c r="B18" s="3" t="s">
        <v>27</v>
      </c>
      <c r="D18" s="7">
        <f>IF(Capex!$D$14="","",D14-D15)</f>
        <v>407852398.18360335</v>
      </c>
      <c r="E18" s="7">
        <f>IF(Capex!$D$14="","",E14-E15)</f>
        <v>393427365.63934165</v>
      </c>
      <c r="F18" s="7">
        <f>IF(Capex!$D$14="","",F14-F15)</f>
        <v>378393596.72171211</v>
      </c>
      <c r="G18" s="7">
        <f>IF(Capex!$D$14="","",G14-G15)</f>
        <v>362725402.75575858</v>
      </c>
      <c r="H18" s="7">
        <f>IF(Capex!$D$14="","",H14-H15)</f>
        <v>346396011.0044418</v>
      </c>
      <c r="I18" s="7">
        <f>IF(Capex!$D$14="","",I14-I15)</f>
        <v>329377518.92121947</v>
      </c>
      <c r="J18" s="7">
        <f>IF(Capex!$D$14="","",J14-J15)</f>
        <v>311640846.47208518</v>
      </c>
      <c r="K18" s="7">
        <f>IF(Capex!$D$14="","",K14-K15)</f>
        <v>293155686.44559741</v>
      </c>
      <c r="L18" s="7">
        <f>IF(Capex!$D$14="","",L14-L15)</f>
        <v>273890452.66599184</v>
      </c>
      <c r="M18" s="7">
        <f>IF(Capex!$D$14="","",M14-M15)</f>
        <v>253812226.02088693</v>
      </c>
      <c r="N18" s="7">
        <f>IF(Capex!$D$14="","",N14-N15)</f>
        <v>232886698.21135858</v>
      </c>
      <c r="O18" s="7">
        <f>IF(Capex!$D$14="","",O14-O15)</f>
        <v>211078113.12826812</v>
      </c>
      <c r="P18" s="7">
        <f>IF(Capex!$D$14="","",P14-P15)</f>
        <v>188349205.75467125</v>
      </c>
      <c r="Q18" s="7">
        <f>IF(Capex!$D$14="","",Q14-Q15)</f>
        <v>164661138.48990861</v>
      </c>
      <c r="R18" s="7">
        <f>IF(Capex!$D$14="","",R14-R15)</f>
        <v>139973434.78657296</v>
      </c>
      <c r="S18" s="7">
        <f>IF(Capex!$D$14="","",S14-S15)</f>
        <v>114243909.98695657</v>
      </c>
      <c r="T18" s="7">
        <f>IF(Capex!$D$14="","",T14-T15)</f>
        <v>87428599.240796357</v>
      </c>
      <c r="U18" s="7">
        <f>IF(Capex!$D$14="","",U14-U15)</f>
        <v>59481682.381148189</v>
      </c>
      <c r="V18" s="7">
        <f>IF(Capex!$D$14="","",V14-V15)</f>
        <v>30355405.630022865</v>
      </c>
      <c r="W18" s="7">
        <f>IF(Capex!$D$14="","",W14-W15)</f>
        <v>5.2154064178466797E-8</v>
      </c>
      <c r="X18" s="7" t="e">
        <f>IF(Capex!$D$14="","",X14-X15)</f>
        <v>#N/A</v>
      </c>
      <c r="Y18" s="7" t="e">
        <f>IF(Capex!$D$14="","",Y14-Y15)</f>
        <v>#N/A</v>
      </c>
      <c r="Z18" s="7" t="e">
        <f>IF(Capex!$D$14="","",Z14-Z15)</f>
        <v>#N/A</v>
      </c>
      <c r="AA18" s="7" t="e">
        <f>IF(Capex!$D$14="","",AA14-AA15)</f>
        <v>#N/A</v>
      </c>
      <c r="AB18" s="7" t="e">
        <f>IF(Capex!$D$14="","",AB14-AB15)</f>
        <v>#N/A</v>
      </c>
      <c r="AC18" s="7" t="e">
        <f>IF(Capex!$D$14="","",AC14-AC15)</f>
        <v>#N/A</v>
      </c>
      <c r="AD18" s="7" t="e">
        <f>IF(Capex!$D$14="","",AD14-AD15)</f>
        <v>#N/A</v>
      </c>
      <c r="AE18" s="7" t="e">
        <f>IF(Capex!$D$14="","",AE14-AE15)</f>
        <v>#N/A</v>
      </c>
      <c r="AF18" s="7" t="e">
        <f>IF(Capex!$D$14="","",AF14-AF15)</f>
        <v>#N/A</v>
      </c>
      <c r="AG18" s="7" t="e">
        <f>IF(Capex!$D$14="","",AG14-AG15)</f>
        <v>#N/A</v>
      </c>
      <c r="AH18" s="7" t="e">
        <f>IF(Capex!$D$14="","",AH14-AH15)</f>
        <v>#N/A</v>
      </c>
      <c r="AI18" s="7" t="e">
        <f>IF(Capex!$D$14="","",AI14-AI15)</f>
        <v>#N/A</v>
      </c>
      <c r="AJ18" s="7" t="e">
        <f>IF(Capex!$D$14="","",AJ14-AJ15)</f>
        <v>#N/A</v>
      </c>
      <c r="AK18" s="7" t="e">
        <f>IF(Capex!$D$14="","",AK14-AK15)</f>
        <v>#N/A</v>
      </c>
      <c r="AL18" s="7" t="e">
        <f>IF(Capex!$D$14="","",AL14-AL15)</f>
        <v>#N/A</v>
      </c>
      <c r="AM18" s="7" t="e">
        <f>IF(Capex!$D$14="","",AM14-AM15)</f>
        <v>#N/A</v>
      </c>
      <c r="AN18" s="7" t="e">
        <f>IF(Capex!$D$14="","",AN14-AN15)</f>
        <v>#N/A</v>
      </c>
      <c r="AO18" s="7" t="e">
        <f>IF(Capex!$D$14="","",AO14-AO15)</f>
        <v>#N/A</v>
      </c>
      <c r="AP18" s="7" t="e">
        <f>IF(Capex!$D$14="","",AP14-AP15)</f>
        <v>#N/A</v>
      </c>
      <c r="AQ18" s="7" t="e">
        <f>IF(Capex!$D$14="","",AQ14-AQ15)</f>
        <v>#N/A</v>
      </c>
      <c r="AR18" s="7" t="e">
        <f>IF(Capex!$D$14="","",AR14-AR15)</f>
        <v>#N/A</v>
      </c>
      <c r="AS18" s="7" t="e">
        <f>IF(Capex!$D$14="","",AS14-AS15)</f>
        <v>#N/A</v>
      </c>
      <c r="AT18" s="7" t="e">
        <f>IF(Capex!$D$14="","",AT14-AT15)</f>
        <v>#N/A</v>
      </c>
      <c r="AU18" s="7" t="e">
        <f>IF(Capex!$D$14="","",AU14-AU15)</f>
        <v>#N/A</v>
      </c>
      <c r="AV18" s="7" t="e">
        <f>IF(Capex!$D$14="","",AV14-AV15)</f>
        <v>#N/A</v>
      </c>
      <c r="AW18" s="7" t="e">
        <f>IF(Capex!$D$14="","",AW14-AW15)</f>
        <v>#N/A</v>
      </c>
      <c r="AX18" s="7" t="e">
        <f>IF(Capex!$D$14="","",AX14-AX15)</f>
        <v>#N/A</v>
      </c>
      <c r="AY18" s="7" t="e">
        <f>IF(Capex!$D$14="","",AY14-AY15)</f>
        <v>#N/A</v>
      </c>
      <c r="AZ18" s="7" t="e">
        <f>IF(Capex!$D$14="","",AZ14-AZ15)</f>
        <v>#N/A</v>
      </c>
      <c r="BA18" s="7" t="e">
        <f>IF(Capex!$D$14="","",BA14-BA15)</f>
        <v>#N/A</v>
      </c>
      <c r="BB18" s="7" t="e">
        <f>IF(Capex!$D$14="","",BB14-BB15)</f>
        <v>#N/A</v>
      </c>
      <c r="BC18" s="7" t="e">
        <f>IF(Capex!$D$14="","",BC14-BC15)</f>
        <v>#N/A</v>
      </c>
    </row>
    <row r="20" spans="2:55">
      <c r="B20" s="3" t="s">
        <v>22</v>
      </c>
      <c r="C20" s="38">
        <f>IF(Capex!D15="","",Capex!D15)</f>
        <v>339129372.38118052</v>
      </c>
    </row>
    <row r="21" spans="2:55">
      <c r="B21" s="3" t="s">
        <v>15</v>
      </c>
      <c r="C21" s="27">
        <f>IF(Capex!C15="","",Capex!C15)</f>
        <v>28</v>
      </c>
      <c r="D21">
        <f>C21</f>
        <v>28</v>
      </c>
      <c r="E21">
        <f>IF(D21="","",IF(D21&gt;0,D21-1,0))</f>
        <v>27</v>
      </c>
      <c r="F21">
        <f t="shared" ref="F21:BC21" si="52">IF(E21="","",IF(E21&gt;0,E21-1,0))</f>
        <v>26</v>
      </c>
      <c r="G21">
        <f t="shared" si="52"/>
        <v>25</v>
      </c>
      <c r="H21">
        <f t="shared" si="52"/>
        <v>24</v>
      </c>
      <c r="I21">
        <f t="shared" si="52"/>
        <v>23</v>
      </c>
      <c r="J21">
        <f t="shared" si="52"/>
        <v>22</v>
      </c>
      <c r="K21">
        <f t="shared" si="52"/>
        <v>21</v>
      </c>
      <c r="L21">
        <f t="shared" si="52"/>
        <v>20</v>
      </c>
      <c r="M21">
        <f t="shared" si="52"/>
        <v>19</v>
      </c>
      <c r="N21">
        <f t="shared" si="52"/>
        <v>18</v>
      </c>
      <c r="O21">
        <f t="shared" si="52"/>
        <v>17</v>
      </c>
      <c r="P21">
        <f t="shared" si="52"/>
        <v>16</v>
      </c>
      <c r="Q21">
        <f t="shared" si="52"/>
        <v>15</v>
      </c>
      <c r="R21">
        <f t="shared" si="52"/>
        <v>14</v>
      </c>
      <c r="S21">
        <f t="shared" si="52"/>
        <v>13</v>
      </c>
      <c r="T21">
        <f t="shared" si="52"/>
        <v>12</v>
      </c>
      <c r="U21">
        <f t="shared" si="52"/>
        <v>11</v>
      </c>
      <c r="V21">
        <f t="shared" si="52"/>
        <v>10</v>
      </c>
      <c r="W21">
        <f t="shared" si="52"/>
        <v>9</v>
      </c>
      <c r="X21">
        <f t="shared" si="52"/>
        <v>8</v>
      </c>
      <c r="Y21">
        <f t="shared" si="52"/>
        <v>7</v>
      </c>
      <c r="Z21">
        <f t="shared" si="52"/>
        <v>6</v>
      </c>
      <c r="AA21">
        <f t="shared" si="52"/>
        <v>5</v>
      </c>
      <c r="AB21">
        <f t="shared" si="52"/>
        <v>4</v>
      </c>
      <c r="AC21">
        <f t="shared" si="52"/>
        <v>3</v>
      </c>
      <c r="AD21">
        <f t="shared" si="52"/>
        <v>2</v>
      </c>
      <c r="AE21">
        <f t="shared" si="52"/>
        <v>1</v>
      </c>
      <c r="AF21">
        <f t="shared" si="52"/>
        <v>0</v>
      </c>
      <c r="AG21">
        <f t="shared" si="52"/>
        <v>0</v>
      </c>
      <c r="AH21">
        <f t="shared" si="52"/>
        <v>0</v>
      </c>
      <c r="AI21">
        <f t="shared" si="52"/>
        <v>0</v>
      </c>
      <c r="AJ21">
        <f t="shared" si="52"/>
        <v>0</v>
      </c>
      <c r="AK21">
        <f t="shared" si="52"/>
        <v>0</v>
      </c>
      <c r="AL21">
        <f t="shared" si="52"/>
        <v>0</v>
      </c>
      <c r="AM21">
        <f t="shared" si="52"/>
        <v>0</v>
      </c>
      <c r="AN21">
        <f t="shared" si="52"/>
        <v>0</v>
      </c>
      <c r="AO21">
        <f t="shared" si="52"/>
        <v>0</v>
      </c>
      <c r="AP21">
        <f t="shared" si="52"/>
        <v>0</v>
      </c>
      <c r="AQ21">
        <f t="shared" si="52"/>
        <v>0</v>
      </c>
      <c r="AR21">
        <f t="shared" si="52"/>
        <v>0</v>
      </c>
      <c r="AS21">
        <f t="shared" si="52"/>
        <v>0</v>
      </c>
      <c r="AT21">
        <f t="shared" si="52"/>
        <v>0</v>
      </c>
      <c r="AU21">
        <f t="shared" si="52"/>
        <v>0</v>
      </c>
      <c r="AV21">
        <f t="shared" si="52"/>
        <v>0</v>
      </c>
      <c r="AW21">
        <f t="shared" si="52"/>
        <v>0</v>
      </c>
      <c r="AX21">
        <f t="shared" si="52"/>
        <v>0</v>
      </c>
      <c r="AY21">
        <f t="shared" si="52"/>
        <v>0</v>
      </c>
      <c r="AZ21">
        <f t="shared" si="52"/>
        <v>0</v>
      </c>
      <c r="BA21">
        <f t="shared" si="52"/>
        <v>0</v>
      </c>
      <c r="BB21">
        <f t="shared" si="52"/>
        <v>0</v>
      </c>
      <c r="BC21">
        <f t="shared" si="52"/>
        <v>0</v>
      </c>
    </row>
    <row r="22" spans="2:55">
      <c r="B22" s="2" t="s">
        <v>23</v>
      </c>
      <c r="D22" s="7">
        <f>C20</f>
        <v>339129372.38118052</v>
      </c>
      <c r="E22" s="7">
        <f>D26</f>
        <v>332569044.32851571</v>
      </c>
      <c r="F22" s="7">
        <f>E26</f>
        <v>325731870.43202841</v>
      </c>
      <c r="G22" s="7">
        <f>F26</f>
        <v>318606167.79710937</v>
      </c>
      <c r="H22" s="7">
        <f t="shared" ref="H22" si="53">G26</f>
        <v>311179760.51099676</v>
      </c>
      <c r="I22" s="7">
        <f t="shared" ref="I22" si="54">H26</f>
        <v>303439958.83741015</v>
      </c>
      <c r="J22" s="7">
        <f t="shared" ref="J22" si="55">I26</f>
        <v>295373537.53319824</v>
      </c>
      <c r="K22" s="7">
        <f t="shared" ref="K22" si="56">J26</f>
        <v>286966713.24994856</v>
      </c>
      <c r="L22" s="7">
        <f t="shared" ref="L22" si="57">K26</f>
        <v>278205120.98194575</v>
      </c>
      <c r="M22" s="7">
        <f t="shared" ref="M22" si="58">L26</f>
        <v>269073789.52023321</v>
      </c>
      <c r="N22" s="7">
        <f t="shared" ref="N22" si="59">M26</f>
        <v>259557115.87083641</v>
      </c>
      <c r="O22" s="7">
        <f t="shared" ref="O22" si="60">N26</f>
        <v>249638838.59343505</v>
      </c>
      <c r="P22" s="7">
        <f t="shared" ref="P22" si="61">O26</f>
        <v>239302010.01492736</v>
      </c>
      <c r="Q22" s="7">
        <f t="shared" ref="Q22" si="62">P26</f>
        <v>228528967.27040666</v>
      </c>
      <c r="R22" s="7">
        <f t="shared" ref="R22" si="63">Q26</f>
        <v>217301302.12206718</v>
      </c>
      <c r="S22" s="7">
        <f t="shared" ref="S22" si="64">R26</f>
        <v>205599829.50446779</v>
      </c>
      <c r="T22" s="7">
        <f t="shared" ref="T22" si="65">S26</f>
        <v>193404554.74240568</v>
      </c>
      <c r="U22" s="7">
        <f t="shared" ref="U22" si="66">T26</f>
        <v>180694639.38538456</v>
      </c>
      <c r="V22" s="7">
        <f t="shared" ref="V22" si="67">U26</f>
        <v>167448365.60029715</v>
      </c>
      <c r="W22" s="7">
        <f t="shared" ref="W22" si="68">V26</f>
        <v>153643099.06147903</v>
      </c>
      <c r="X22" s="7">
        <f t="shared" ref="X22" si="69">W26</f>
        <v>139255250.27472281</v>
      </c>
      <c r="Y22" s="7">
        <f t="shared" ref="Y22" si="70">X26</f>
        <v>124260234.26916547</v>
      </c>
      <c r="Z22" s="7">
        <f t="shared" ref="Z22" si="71">Y26</f>
        <v>108632428.58817361</v>
      </c>
      <c r="AA22" s="7">
        <f t="shared" ref="AA22" si="72">Z26</f>
        <v>92345129.50744389</v>
      </c>
      <c r="AB22" s="7">
        <f t="shared" ref="AB22" si="73">AA26</f>
        <v>75370506.405507386</v>
      </c>
      <c r="AC22" s="7">
        <f t="shared" ref="AC22" si="74">AB26</f>
        <v>57679554.208669148</v>
      </c>
      <c r="AD22" s="7">
        <f t="shared" ref="AD22" si="75">AC26</f>
        <v>39242043.829124339</v>
      </c>
      <c r="AE22" s="7">
        <f t="shared" ref="AE22" si="76">AD26</f>
        <v>20026470.511562739</v>
      </c>
      <c r="AF22" s="7">
        <f t="shared" ref="AF22" si="77">AE26</f>
        <v>4.0978193283081055E-8</v>
      </c>
      <c r="AG22" s="7" t="e">
        <f t="shared" ref="AG22" si="78">AF26</f>
        <v>#N/A</v>
      </c>
      <c r="AH22" s="7" t="e">
        <f t="shared" ref="AH22" si="79">AG26</f>
        <v>#N/A</v>
      </c>
      <c r="AI22" s="7" t="e">
        <f t="shared" ref="AI22" si="80">AH26</f>
        <v>#N/A</v>
      </c>
      <c r="AJ22" s="7" t="e">
        <f t="shared" ref="AJ22" si="81">AI26</f>
        <v>#N/A</v>
      </c>
      <c r="AK22" s="7" t="e">
        <f t="shared" ref="AK22" si="82">AJ26</f>
        <v>#N/A</v>
      </c>
      <c r="AL22" s="7" t="e">
        <f t="shared" ref="AL22" si="83">AK26</f>
        <v>#N/A</v>
      </c>
      <c r="AM22" s="7" t="e">
        <f t="shared" ref="AM22" si="84">AL26</f>
        <v>#N/A</v>
      </c>
      <c r="AN22" s="7" t="e">
        <f t="shared" ref="AN22" si="85">AM26</f>
        <v>#N/A</v>
      </c>
      <c r="AO22" s="7" t="e">
        <f t="shared" ref="AO22" si="86">AN26</f>
        <v>#N/A</v>
      </c>
      <c r="AP22" s="7" t="e">
        <f t="shared" ref="AP22" si="87">AO26</f>
        <v>#N/A</v>
      </c>
      <c r="AQ22" s="7" t="e">
        <f t="shared" ref="AQ22" si="88">AP26</f>
        <v>#N/A</v>
      </c>
      <c r="AR22" s="7" t="e">
        <f t="shared" ref="AR22" si="89">AQ26</f>
        <v>#N/A</v>
      </c>
      <c r="AS22" s="7" t="e">
        <f t="shared" ref="AS22" si="90">AR26</f>
        <v>#N/A</v>
      </c>
      <c r="AT22" s="7" t="e">
        <f t="shared" ref="AT22" si="91">AS26</f>
        <v>#N/A</v>
      </c>
      <c r="AU22" s="7" t="e">
        <f t="shared" ref="AU22" si="92">AT26</f>
        <v>#N/A</v>
      </c>
      <c r="AV22" s="7" t="e">
        <f t="shared" ref="AV22" si="93">AU26</f>
        <v>#N/A</v>
      </c>
      <c r="AW22" s="7" t="e">
        <f t="shared" ref="AW22" si="94">AV26</f>
        <v>#N/A</v>
      </c>
      <c r="AX22" s="7" t="e">
        <f t="shared" ref="AX22" si="95">AW26</f>
        <v>#N/A</v>
      </c>
      <c r="AY22" s="7" t="e">
        <f t="shared" ref="AY22" si="96">AX26</f>
        <v>#N/A</v>
      </c>
      <c r="AZ22" s="7" t="e">
        <f t="shared" ref="AZ22" si="97">AY26</f>
        <v>#N/A</v>
      </c>
      <c r="BA22" s="7" t="e">
        <f t="shared" ref="BA22" si="98">AZ26</f>
        <v>#N/A</v>
      </c>
      <c r="BB22" s="7" t="e">
        <f t="shared" ref="BB22" si="99">BA26</f>
        <v>#N/A</v>
      </c>
      <c r="BC22" s="7" t="e">
        <f t="shared" ref="BC22" si="100">BB26</f>
        <v>#N/A</v>
      </c>
    </row>
    <row r="23" spans="2:55">
      <c r="B23" s="3" t="s">
        <v>24</v>
      </c>
      <c r="D23" s="7">
        <f>IF(Capex!$D$15="","",IF($C21&gt;=1,($C20/HLOOKUP($C21,$D$62:$BA$66,2,FALSE))*HLOOKUP(D21,$D$62:$BA$66,3,FALSE),(IF(D21&lt;=(-1),D21,0))))</f>
        <v>6560328.0526648257</v>
      </c>
      <c r="E23" s="7">
        <f>IF(Capex!$D$15="","",IF($C21&gt;=1,($C20/HLOOKUP($C21,$D$62:$BA$66,2,FALSE))*HLOOKUP(E21,$D$62:$BA$66,3,FALSE),(IF(E21&lt;=(-1),E21,0))))</f>
        <v>6837173.8964872807</v>
      </c>
      <c r="F23" s="7">
        <f>IF(Capex!$D$15="","",IF($C21&gt;=1,($C20/HLOOKUP($C21,$D$62:$BA$66,2,FALSE))*HLOOKUP(F21,$D$62:$BA$66,3,FALSE),(IF(F21&lt;=(-1),F21,0))))</f>
        <v>7125702.6349190436</v>
      </c>
      <c r="G23" s="7">
        <f>IF(Capex!$D$15="","",IF($C21&gt;=1,($C20/HLOOKUP($C21,$D$62:$BA$66,2,FALSE))*HLOOKUP(G21,$D$62:$BA$66,3,FALSE),(IF(G21&lt;=(-1),G21,0))))</f>
        <v>7426407.2861126279</v>
      </c>
      <c r="H23" s="7">
        <f>IF(Capex!$D$15="","",IF($C21&gt;=1,($C20/HLOOKUP($C21,$D$62:$BA$66,2,FALSE))*HLOOKUP(H21,$D$62:$BA$66,3,FALSE),(IF(H21&lt;=(-1),H21,0))))</f>
        <v>7739801.67358658</v>
      </c>
      <c r="I23" s="7">
        <f>IF(Capex!$D$15="","",IF($C21&gt;=1,($C20/HLOOKUP($C21,$D$62:$BA$66,2,FALSE))*HLOOKUP(I21,$D$62:$BA$66,3,FALSE),(IF(I21&lt;=(-1),I21,0))))</f>
        <v>8066421.3042119332</v>
      </c>
      <c r="J23" s="7">
        <f>IF(Capex!$D$15="","",IF($C21&gt;=1,($C20/HLOOKUP($C21,$D$62:$BA$66,2,FALSE))*HLOOKUP(J21,$D$62:$BA$66,3,FALSE),(IF(J21&lt;=(-1),J21,0))))</f>
        <v>8406824.2832496781</v>
      </c>
      <c r="K23" s="7">
        <f>IF(Capex!$D$15="","",IF($C21&gt;=1,($C20/HLOOKUP($C21,$D$62:$BA$66,2,FALSE))*HLOOKUP(K21,$D$62:$BA$66,3,FALSE),(IF(K21&lt;=(-1),K21,0))))</f>
        <v>8761592.2680028155</v>
      </c>
      <c r="L23" s="7">
        <f>IF(Capex!$D$15="","",IF($C21&gt;=1,($C20/HLOOKUP($C21,$D$62:$BA$66,2,FALSE))*HLOOKUP(L21,$D$62:$BA$66,3,FALSE),(IF(L21&lt;=(-1),L21,0))))</f>
        <v>9131331.4617125336</v>
      </c>
      <c r="M23" s="7">
        <f>IF(Capex!$D$15="","",IF($C21&gt;=1,($C20/HLOOKUP($C21,$D$62:$BA$66,2,FALSE))*HLOOKUP(M21,$D$62:$BA$66,3,FALSE),(IF(M21&lt;=(-1),M21,0))))</f>
        <v>9516673.6493968032</v>
      </c>
      <c r="N23" s="7">
        <f>IF(Capex!$D$15="","",IF($C21&gt;=1,($C20/HLOOKUP($C21,$D$62:$BA$66,2,FALSE))*HLOOKUP(N21,$D$62:$BA$66,3,FALSE),(IF(N21&lt;=(-1),N21,0))))</f>
        <v>9918277.2774013486</v>
      </c>
      <c r="O23" s="7">
        <f>IF(Capex!$D$15="","",IF($C21&gt;=1,($C20/HLOOKUP($C21,$D$62:$BA$66,2,FALSE))*HLOOKUP(O21,$D$62:$BA$66,3,FALSE),(IF(O21&lt;=(-1),O21,0))))</f>
        <v>10336828.578507684</v>
      </c>
      <c r="P23" s="7">
        <f>IF(Capex!$D$15="","",IF($C21&gt;=1,($C20/HLOOKUP($C21,$D$62:$BA$66,2,FALSE))*HLOOKUP(P21,$D$62:$BA$66,3,FALSE),(IF(P21&lt;=(-1),P21,0))))</f>
        <v>10773042.744520707</v>
      </c>
      <c r="Q23" s="7">
        <f>IF(Capex!$D$15="","",IF($C21&gt;=1,($C20/HLOOKUP($C21,$D$62:$BA$66,2,FALSE))*HLOOKUP(Q21,$D$62:$BA$66,3,FALSE),(IF(Q21&lt;=(-1),Q21,0))))</f>
        <v>11227665.148339484</v>
      </c>
      <c r="R23" s="7">
        <f>IF(Capex!$D$15="","",IF($C21&gt;=1,($C20/HLOOKUP($C21,$D$62:$BA$66,2,FALSE))*HLOOKUP(R21,$D$62:$BA$66,3,FALSE),(IF(R21&lt;=(-1),R21,0))))</f>
        <v>11701472.617599409</v>
      </c>
      <c r="S23" s="7">
        <f>IF(Capex!$D$15="","",IF($C21&gt;=1,($C20/HLOOKUP($C21,$D$62:$BA$66,2,FALSE))*HLOOKUP(S21,$D$62:$BA$66,3,FALSE),(IF(S21&lt;=(-1),S21,0))))</f>
        <v>12195274.762062106</v>
      </c>
      <c r="T23" s="7">
        <f>IF(Capex!$D$15="","",IF($C21&gt;=1,($C20/HLOOKUP($C21,$D$62:$BA$66,2,FALSE))*HLOOKUP(T21,$D$62:$BA$66,3,FALSE),(IF(T21&lt;=(-1),T21,0))))</f>
        <v>12709915.357021127</v>
      </c>
      <c r="U23" s="7">
        <f>IF(Capex!$D$15="","",IF($C21&gt;=1,($C20/HLOOKUP($C21,$D$62:$BA$66,2,FALSE))*HLOOKUP(U21,$D$62:$BA$66,3,FALSE),(IF(U21&lt;=(-1),U21,0))))</f>
        <v>13246273.785087418</v>
      </c>
      <c r="V23" s="7">
        <f>IF(Capex!$D$15="","",IF($C21&gt;=1,($C20/HLOOKUP($C21,$D$62:$BA$66,2,FALSE))*HLOOKUP(V21,$D$62:$BA$66,3,FALSE),(IF(V21&lt;=(-1),V21,0))))</f>
        <v>13805266.538818106</v>
      </c>
      <c r="W23" s="7">
        <f>IF(Capex!$D$15="","",IF($C21&gt;=1,($C20/HLOOKUP($C21,$D$62:$BA$66,2,FALSE))*HLOOKUP(W21,$D$62:$BA$66,3,FALSE),(IF(W21&lt;=(-1),W21,0))))</f>
        <v>14387848.786756229</v>
      </c>
      <c r="X23" s="7">
        <f>IF(Capex!$D$15="","",IF($C21&gt;=1,($C20/HLOOKUP($C21,$D$62:$BA$66,2,FALSE))*HLOOKUP(X21,$D$62:$BA$66,3,FALSE),(IF(X21&lt;=(-1),X21,0))))</f>
        <v>14995016.005557345</v>
      </c>
      <c r="Y23" s="7">
        <f>IF(Capex!$D$15="","",IF($C21&gt;=1,($C20/HLOOKUP($C21,$D$62:$BA$66,2,FALSE))*HLOOKUP(Y21,$D$62:$BA$66,3,FALSE),(IF(Y21&lt;=(-1),Y21,0))))</f>
        <v>15627805.680991862</v>
      </c>
      <c r="Z23" s="7">
        <f>IF(Capex!$D$15="","",IF($C21&gt;=1,($C20/HLOOKUP($C21,$D$62:$BA$66,2,FALSE))*HLOOKUP(Z21,$D$62:$BA$66,3,FALSE),(IF(Z21&lt;=(-1),Z21,0))))</f>
        <v>16287299.080729721</v>
      </c>
      <c r="AA23" s="7">
        <f>IF(Capex!$D$15="","",IF($C21&gt;=1,($C20/HLOOKUP($C21,$D$62:$BA$66,2,FALSE))*HLOOKUP(AA21,$D$62:$BA$66,3,FALSE),(IF(AA21&lt;=(-1),AA21,0))))</f>
        <v>16974623.101936512</v>
      </c>
      <c r="AB23" s="7">
        <f>IF(Capex!$D$15="","",IF($C21&gt;=1,($C20/HLOOKUP($C21,$D$62:$BA$66,2,FALSE))*HLOOKUP(AB21,$D$62:$BA$66,3,FALSE),(IF(AB21&lt;=(-1),AB21,0))))</f>
        <v>17690952.196838237</v>
      </c>
      <c r="AC23" s="7">
        <f>IF(Capex!$D$15="","",IF($C21&gt;=1,($C20/HLOOKUP($C21,$D$62:$BA$66,2,FALSE))*HLOOKUP(AC21,$D$62:$BA$66,3,FALSE),(IF(AC21&lt;=(-1),AC21,0))))</f>
        <v>18437510.379544809</v>
      </c>
      <c r="AD23" s="7">
        <f>IF(Capex!$D$15="","",IF($C21&gt;=1,($C20/HLOOKUP($C21,$D$62:$BA$66,2,FALSE))*HLOOKUP(AD21,$D$62:$BA$66,3,FALSE),(IF(AD21&lt;=(-1),AD21,0))))</f>
        <v>19215573.3175616</v>
      </c>
      <c r="AE23" s="7">
        <f>IF(Capex!$D$15="","",IF($C21&gt;=1,($C20/HLOOKUP($C21,$D$62:$BA$66,2,FALSE))*HLOOKUP(AE21,$D$62:$BA$66,3,FALSE),(IF(AE21&lt;=(-1),AE21,0))))</f>
        <v>20026470.511562698</v>
      </c>
      <c r="AF23" s="7" t="e">
        <f>IF(Capex!$D$15="","",IF($C21&gt;=1,($C20/HLOOKUP($C21,$D$62:$BA$66,2,FALSE))*HLOOKUP(AF21,$D$62:$BA$66,3,FALSE),(IF(AF21&lt;=(-1),AF21,0))))</f>
        <v>#N/A</v>
      </c>
      <c r="AG23" s="7" t="e">
        <f>IF(Capex!$D$15="","",IF($C21&gt;=1,($C20/HLOOKUP($C21,$D$62:$BA$66,2,FALSE))*HLOOKUP(AG21,$D$62:$BA$66,3,FALSE),(IF(AG21&lt;=(-1),AG21,0))))</f>
        <v>#N/A</v>
      </c>
      <c r="AH23" s="7" t="e">
        <f>IF(Capex!$D$15="","",IF($C21&gt;=1,($C20/HLOOKUP($C21,$D$62:$BA$66,2,FALSE))*HLOOKUP(AH21,$D$62:$BA$66,3,FALSE),(IF(AH21&lt;=(-1),AH21,0))))</f>
        <v>#N/A</v>
      </c>
      <c r="AI23" s="7" t="e">
        <f>IF(Capex!$D$15="","",IF($C21&gt;=1,($C20/HLOOKUP($C21,$D$62:$BA$66,2,FALSE))*HLOOKUP(AI21,$D$62:$BA$66,3,FALSE),(IF(AI21&lt;=(-1),AI21,0))))</f>
        <v>#N/A</v>
      </c>
      <c r="AJ23" s="7" t="e">
        <f>IF(Capex!$D$15="","",IF($C21&gt;=1,($C20/HLOOKUP($C21,$D$62:$BA$66,2,FALSE))*HLOOKUP(AJ21,$D$62:$BA$66,3,FALSE),(IF(AJ21&lt;=(-1),AJ21,0))))</f>
        <v>#N/A</v>
      </c>
      <c r="AK23" s="7" t="e">
        <f>IF(Capex!$D$15="","",IF($C21&gt;=1,($C20/HLOOKUP($C21,$D$62:$BA$66,2,FALSE))*HLOOKUP(AK21,$D$62:$BA$66,3,FALSE),(IF(AK21&lt;=(-1),AK21,0))))</f>
        <v>#N/A</v>
      </c>
      <c r="AL23" s="7" t="e">
        <f>IF(Capex!$D$15="","",IF($C21&gt;=1,($C20/HLOOKUP($C21,$D$62:$BA$66,2,FALSE))*HLOOKUP(AL21,$D$62:$BA$66,3,FALSE),(IF(AL21&lt;=(-1),AL21,0))))</f>
        <v>#N/A</v>
      </c>
      <c r="AM23" s="7" t="e">
        <f>IF(Capex!$D$15="","",IF($C21&gt;=1,($C20/HLOOKUP($C21,$D$62:$BA$66,2,FALSE))*HLOOKUP(AM21,$D$62:$BA$66,3,FALSE),(IF(AM21&lt;=(-1),AM21,0))))</f>
        <v>#N/A</v>
      </c>
      <c r="AN23" s="7" t="e">
        <f>IF(Capex!$D$15="","",IF($C21&gt;=1,($C20/HLOOKUP($C21,$D$62:$BA$66,2,FALSE))*HLOOKUP(AN21,$D$62:$BA$66,3,FALSE),(IF(AN21&lt;=(-1),AN21,0))))</f>
        <v>#N/A</v>
      </c>
      <c r="AO23" s="7" t="e">
        <f>IF(Capex!$D$15="","",IF($C21&gt;=1,($C20/HLOOKUP($C21,$D$62:$BA$66,2,FALSE))*HLOOKUP(AO21,$D$62:$BA$66,3,FALSE),(IF(AO21&lt;=(-1),AO21,0))))</f>
        <v>#N/A</v>
      </c>
      <c r="AP23" s="7" t="e">
        <f>IF(Capex!$D$15="","",IF($C21&gt;=1,($C20/HLOOKUP($C21,$D$62:$BA$66,2,FALSE))*HLOOKUP(AP21,$D$62:$BA$66,3,FALSE),(IF(AP21&lt;=(-1),AP21,0))))</f>
        <v>#N/A</v>
      </c>
      <c r="AQ23" s="7" t="e">
        <f>IF(Capex!$D$15="","",IF($C21&gt;=1,($C20/HLOOKUP($C21,$D$62:$BA$66,2,FALSE))*HLOOKUP(AQ21,$D$62:$BA$66,3,FALSE),(IF(AQ21&lt;=(-1),AQ21,0))))</f>
        <v>#N/A</v>
      </c>
      <c r="AR23" s="7" t="e">
        <f>IF(Capex!$D$15="","",IF($C21&gt;=1,($C20/HLOOKUP($C21,$D$62:$BA$66,2,FALSE))*HLOOKUP(AR21,$D$62:$BA$66,3,FALSE),(IF(AR21&lt;=(-1),AR21,0))))</f>
        <v>#N/A</v>
      </c>
      <c r="AS23" s="7" t="e">
        <f>IF(Capex!$D$15="","",IF($C21&gt;=1,($C20/HLOOKUP($C21,$D$62:$BA$66,2,FALSE))*HLOOKUP(AS21,$D$62:$BA$66,3,FALSE),(IF(AS21&lt;=(-1),AS21,0))))</f>
        <v>#N/A</v>
      </c>
      <c r="AT23" s="7" t="e">
        <f>IF(Capex!$D$15="","",IF($C21&gt;=1,($C20/HLOOKUP($C21,$D$62:$BA$66,2,FALSE))*HLOOKUP(AT21,$D$62:$BA$66,3,FALSE),(IF(AT21&lt;=(-1),AT21,0))))</f>
        <v>#N/A</v>
      </c>
      <c r="AU23" s="7" t="e">
        <f>IF(Capex!$D$15="","",IF($C21&gt;=1,($C20/HLOOKUP($C21,$D$62:$BA$66,2,FALSE))*HLOOKUP(AU21,$D$62:$BA$66,3,FALSE),(IF(AU21&lt;=(-1),AU21,0))))</f>
        <v>#N/A</v>
      </c>
      <c r="AV23" s="7" t="e">
        <f>IF(Capex!$D$15="","",IF($C21&gt;=1,($C20/HLOOKUP($C21,$D$62:$BA$66,2,FALSE))*HLOOKUP(AV21,$D$62:$BA$66,3,FALSE),(IF(AV21&lt;=(-1),AV21,0))))</f>
        <v>#N/A</v>
      </c>
      <c r="AW23" s="7" t="e">
        <f>IF(Capex!$D$15="","",IF($C21&gt;=1,($C20/HLOOKUP($C21,$D$62:$BA$66,2,FALSE))*HLOOKUP(AW21,$D$62:$BA$66,3,FALSE),(IF(AW21&lt;=(-1),AW21,0))))</f>
        <v>#N/A</v>
      </c>
      <c r="AX23" s="7" t="e">
        <f>IF(Capex!$D$15="","",IF($C21&gt;=1,($C20/HLOOKUP($C21,$D$62:$BA$66,2,FALSE))*HLOOKUP(AX21,$D$62:$BA$66,3,FALSE),(IF(AX21&lt;=(-1),AX21,0))))</f>
        <v>#N/A</v>
      </c>
      <c r="AY23" s="7" t="e">
        <f>IF(Capex!$D$15="","",IF($C21&gt;=1,($C20/HLOOKUP($C21,$D$62:$BA$66,2,FALSE))*HLOOKUP(AY21,$D$62:$BA$66,3,FALSE),(IF(AY21&lt;=(-1),AY21,0))))</f>
        <v>#N/A</v>
      </c>
      <c r="AZ23" s="7" t="e">
        <f>IF(Capex!$D$15="","",IF($C21&gt;=1,($C20/HLOOKUP($C21,$D$62:$BA$66,2,FALSE))*HLOOKUP(AZ21,$D$62:$BA$66,3,FALSE),(IF(AZ21&lt;=(-1),AZ21,0))))</f>
        <v>#N/A</v>
      </c>
      <c r="BA23" s="7" t="e">
        <f>IF(Capex!$D$15="","",IF($C21&gt;=1,($C20/HLOOKUP($C21,$D$62:$BA$66,2,FALSE))*HLOOKUP(BA21,$D$62:$BA$66,3,FALSE),(IF(BA21&lt;=(-1),BA21,0))))</f>
        <v>#N/A</v>
      </c>
      <c r="BB23" s="7" t="e">
        <f>IF(Capex!$D$15="","",IF($C21&gt;=1,($C20/HLOOKUP($C21,$D$62:$BA$66,2,FALSE))*HLOOKUP(BB21,$D$62:$BA$66,3,FALSE),(IF(BB21&lt;=(-1),BB21,0))))</f>
        <v>#N/A</v>
      </c>
      <c r="BC23" s="7" t="e">
        <f>IF(Capex!$D$15="","",IF($C21&gt;=1,($C20/HLOOKUP($C21,$D$62:$BA$66,2,FALSE))*HLOOKUP(BC21,$D$62:$BA$66,3,FALSE),(IF(BC21&lt;=(-1),BC21,0))))</f>
        <v>#N/A</v>
      </c>
    </row>
    <row r="24" spans="2:55">
      <c r="B24" s="3" t="s">
        <v>25</v>
      </c>
      <c r="D24" s="7">
        <f>IF(Capex!$D$15="","",IF($C21&gt;=1,($C20/HLOOKUP($C21,$D$62:$BA$66,2,FALSE))*HLOOKUP(D21,$D$62:$BA$66,4,FALSE),(IF(D21&lt;=(-1),D21,0))))</f>
        <v>13879969.24157731</v>
      </c>
      <c r="E24" s="7">
        <f>IF(Capex!$D$15="","",IF($C21&gt;=1,($C20/HLOOKUP($C21,$D$62:$BA$66,2,FALSE))*HLOOKUP(E21,$D$62:$BA$66,4,FALSE),(IF(E21&lt;=(-1),E21,0))))</f>
        <v>13603123.397754855</v>
      </c>
      <c r="F24" s="7">
        <f>IF(Capex!$D$15="","",IF($C21&gt;=1,($C20/HLOOKUP($C21,$D$62:$BA$66,2,FALSE))*HLOOKUP(F21,$D$62:$BA$66,4,FALSE),(IF(F21&lt;=(-1),F21,0))))</f>
        <v>13314594.659323094</v>
      </c>
      <c r="G24" s="7">
        <f>IF(Capex!$D$15="","",IF($C21&gt;=1,($C20/HLOOKUP($C21,$D$62:$BA$66,2,FALSE))*HLOOKUP(G21,$D$62:$BA$66,4,FALSE),(IF(G21&lt;=(-1),G21,0))))</f>
        <v>13013890.008129507</v>
      </c>
      <c r="H24" s="7">
        <f>IF(Capex!$D$15="","",IF($C21&gt;=1,($C20/HLOOKUP($C21,$D$62:$BA$66,2,FALSE))*HLOOKUP(H21,$D$62:$BA$66,4,FALSE),(IF(H21&lt;=(-1),H21,0))))</f>
        <v>12700495.620655559</v>
      </c>
      <c r="I24" s="7">
        <f>IF(Capex!$D$15="","",IF($C21&gt;=1,($C20/HLOOKUP($C21,$D$62:$BA$66,2,FALSE))*HLOOKUP(I21,$D$62:$BA$66,4,FALSE),(IF(I21&lt;=(-1),I21,0))))</f>
        <v>12373875.990030203</v>
      </c>
      <c r="J24" s="7">
        <f>IF(Capex!$D$15="","",IF($C21&gt;=1,($C20/HLOOKUP($C21,$D$62:$BA$66,2,FALSE))*HLOOKUP(J21,$D$62:$BA$66,4,FALSE),(IF(J21&lt;=(-1),J21,0))))</f>
        <v>12033473.010992458</v>
      </c>
      <c r="K24" s="7">
        <f>IF(Capex!$D$15="","",IF($C21&gt;=1,($C20/HLOOKUP($C21,$D$62:$BA$66,2,FALSE))*HLOOKUP(K21,$D$62:$BA$66,4,FALSE),(IF(K21&lt;=(-1),K21,0))))</f>
        <v>11678705.026239321</v>
      </c>
      <c r="L24" s="7">
        <f>IF(Capex!$D$15="","",IF($C21&gt;=1,($C20/HLOOKUP($C21,$D$62:$BA$66,2,FALSE))*HLOOKUP(L21,$D$62:$BA$66,4,FALSE),(IF(L21&lt;=(-1),L21,0))))</f>
        <v>11308965.832529604</v>
      </c>
      <c r="M24" s="7">
        <f>IF(Capex!$D$15="","",IF($C21&gt;=1,($C20/HLOOKUP($C21,$D$62:$BA$66,2,FALSE))*HLOOKUP(M21,$D$62:$BA$66,4,FALSE),(IF(M21&lt;=(-1),M21,0))))</f>
        <v>10923623.644845333</v>
      </c>
      <c r="N24" s="7">
        <f>IF(Capex!$D$15="","",IF($C21&gt;=1,($C20/HLOOKUP($C21,$D$62:$BA$66,2,FALSE))*HLOOKUP(N21,$D$62:$BA$66,4,FALSE),(IF(N21&lt;=(-1),N21,0))))</f>
        <v>10522020.016840788</v>
      </c>
      <c r="O24" s="7">
        <f>IF(Capex!$D$15="","",IF($C21&gt;=1,($C20/HLOOKUP($C21,$D$62:$BA$66,2,FALSE))*HLOOKUP(O21,$D$62:$BA$66,4,FALSE),(IF(O21&lt;=(-1),O21,0))))</f>
        <v>10103468.715734452</v>
      </c>
      <c r="P24" s="7">
        <f>IF(Capex!$D$15="","",IF($C21&gt;=1,($C20/HLOOKUP($C21,$D$62:$BA$66,2,FALSE))*HLOOKUP(P21,$D$62:$BA$66,4,FALSE),(IF(P21&lt;=(-1),P21,0))))</f>
        <v>9667254.5497214291</v>
      </c>
      <c r="Q24" s="7">
        <f>IF(Capex!$D$15="","",IF($C21&gt;=1,($C20/HLOOKUP($C21,$D$62:$BA$66,2,FALSE))*HLOOKUP(Q21,$D$62:$BA$66,4,FALSE),(IF(Q21&lt;=(-1),Q21,0))))</f>
        <v>9212632.1459026542</v>
      </c>
      <c r="R24" s="7">
        <f>IF(Capex!$D$15="","",IF($C21&gt;=1,($C20/HLOOKUP($C21,$D$62:$BA$66,2,FALSE))*HLOOKUP(R21,$D$62:$BA$66,4,FALSE),(IF(R21&lt;=(-1),R21,0))))</f>
        <v>8738824.6766427271</v>
      </c>
      <c r="S24" s="7">
        <f>IF(Capex!$D$15="","",IF($C21&gt;=1,($C20/HLOOKUP($C21,$D$62:$BA$66,2,FALSE))*HLOOKUP(S21,$D$62:$BA$66,4,FALSE),(IF(S21&lt;=(-1),S21,0))))</f>
        <v>8245022.5321800308</v>
      </c>
      <c r="T24" s="7">
        <f>IF(Capex!$D$15="","",IF($C21&gt;=1,($C20/HLOOKUP($C21,$D$62:$BA$66,2,FALSE))*HLOOKUP(T21,$D$62:$BA$66,4,FALSE),(IF(T21&lt;=(-1),T21,0))))</f>
        <v>7730381.9372210093</v>
      </c>
      <c r="U24" s="7">
        <f>IF(Capex!$D$15="","",IF($C21&gt;=1,($C20/HLOOKUP($C21,$D$62:$BA$66,2,FALSE))*HLOOKUP(U21,$D$62:$BA$66,4,FALSE),(IF(U21&lt;=(-1),U21,0))))</f>
        <v>7194023.5091547193</v>
      </c>
      <c r="V24" s="7">
        <f>IF(Capex!$D$15="","",IF($C21&gt;=1,($C20/HLOOKUP($C21,$D$62:$BA$66,2,FALSE))*HLOOKUP(V21,$D$62:$BA$66,4,FALSE),(IF(V21&lt;=(-1),V21,0))))</f>
        <v>6635030.7554240311</v>
      </c>
      <c r="W24" s="7">
        <f>IF(Capex!$D$15="","",IF($C21&gt;=1,($C20/HLOOKUP($C21,$D$62:$BA$66,2,FALSE))*HLOOKUP(W21,$D$62:$BA$66,4,FALSE),(IF(W21&lt;=(-1),W21,0))))</f>
        <v>6052448.5074859075</v>
      </c>
      <c r="X24" s="7">
        <f>IF(Capex!$D$15="","",IF($C21&gt;=1,($C20/HLOOKUP($C21,$D$62:$BA$66,2,FALSE))*HLOOKUP(X21,$D$62:$BA$66,4,FALSE),(IF(X21&lt;=(-1),X21,0))))</f>
        <v>5445281.2886847919</v>
      </c>
      <c r="Y24" s="7">
        <f>IF(Capex!$D$15="","",IF($C21&gt;=1,($C20/HLOOKUP($C21,$D$62:$BA$66,2,FALSE))*HLOOKUP(Y21,$D$62:$BA$66,4,FALSE),(IF(Y21&lt;=(-1),Y21,0))))</f>
        <v>4812491.6132502751</v>
      </c>
      <c r="Z24" s="7">
        <f>IF(Capex!$D$15="","",IF($C21&gt;=1,($C20/HLOOKUP($C21,$D$62:$BA$66,2,FALSE))*HLOOKUP(Z21,$D$62:$BA$66,4,FALSE),(IF(Z21&lt;=(-1),Z21,0))))</f>
        <v>4152998.2135124165</v>
      </c>
      <c r="AA24" s="7">
        <f>IF(Capex!$D$15="","",IF($C21&gt;=1,($C20/HLOOKUP($C21,$D$62:$BA$66,2,FALSE))*HLOOKUP(AA21,$D$62:$BA$66,4,FALSE),(IF(AA21&lt;=(-1),AA21,0))))</f>
        <v>3465674.192305625</v>
      </c>
      <c r="AB24" s="7">
        <f>IF(Capex!$D$15="","",IF($C21&gt;=1,($C20/HLOOKUP($C21,$D$62:$BA$66,2,FALSE))*HLOOKUP(AB21,$D$62:$BA$66,4,FALSE),(IF(AB21&lt;=(-1),AB21,0))))</f>
        <v>2749345.0974039002</v>
      </c>
      <c r="AC24" s="7">
        <f>IF(Capex!$D$15="","",IF($C21&gt;=1,($C20/HLOOKUP($C21,$D$62:$BA$66,2,FALSE))*HLOOKUP(AC21,$D$62:$BA$66,4,FALSE),(IF(AC21&lt;=(-1),AC21,0))))</f>
        <v>2002786.9146973288</v>
      </c>
      <c r="AD24" s="7">
        <f>IF(Capex!$D$15="","",IF($C21&gt;=1,($C20/HLOOKUP($C21,$D$62:$BA$66,2,FALSE))*HLOOKUP(AD21,$D$62:$BA$66,4,FALSE),(IF(AD21&lt;=(-1),AD21,0))))</f>
        <v>1224723.9766805365</v>
      </c>
      <c r="AE24" s="7">
        <f>IF(Capex!$D$15="","",IF($C21&gt;=1,($C20/HLOOKUP($C21,$D$62:$BA$66,2,FALSE))*HLOOKUP(AE21,$D$62:$BA$66,4,FALSE),(IF(AE21&lt;=(-1),AE21,0))))</f>
        <v>413826.7826794369</v>
      </c>
      <c r="AF24" s="7" t="e">
        <f>IF(Capex!$D$15="","",IF($C21&gt;=1,($C20/HLOOKUP($C21,$D$62:$BA$66,2,FALSE))*HLOOKUP(AF21,$D$62:$BA$66,4,FALSE),(IF(AF21&lt;=(-1),AF21,0))))</f>
        <v>#N/A</v>
      </c>
      <c r="AG24" s="7" t="e">
        <f>IF(Capex!$D$15="","",IF($C21&gt;=1,($C20/HLOOKUP($C21,$D$62:$BA$66,2,FALSE))*HLOOKUP(AG21,$D$62:$BA$66,4,FALSE),(IF(AG21&lt;=(-1),AG21,0))))</f>
        <v>#N/A</v>
      </c>
      <c r="AH24" s="7" t="e">
        <f>IF(Capex!$D$15="","",IF($C21&gt;=1,($C20/HLOOKUP($C21,$D$62:$BA$66,2,FALSE))*HLOOKUP(AH21,$D$62:$BA$66,4,FALSE),(IF(AH21&lt;=(-1),AH21,0))))</f>
        <v>#N/A</v>
      </c>
      <c r="AI24" s="7" t="e">
        <f>IF(Capex!$D$15="","",IF($C21&gt;=1,($C20/HLOOKUP($C21,$D$62:$BA$66,2,FALSE))*HLOOKUP(AI21,$D$62:$BA$66,4,FALSE),(IF(AI21&lt;=(-1),AI21,0))))</f>
        <v>#N/A</v>
      </c>
      <c r="AJ24" s="7" t="e">
        <f>IF(Capex!$D$15="","",IF($C21&gt;=1,($C20/HLOOKUP($C21,$D$62:$BA$66,2,FALSE))*HLOOKUP(AJ21,$D$62:$BA$66,4,FALSE),(IF(AJ21&lt;=(-1),AJ21,0))))</f>
        <v>#N/A</v>
      </c>
      <c r="AK24" s="7" t="e">
        <f>IF(Capex!$D$15="","",IF($C21&gt;=1,($C20/HLOOKUP($C21,$D$62:$BA$66,2,FALSE))*HLOOKUP(AK21,$D$62:$BA$66,4,FALSE),(IF(AK21&lt;=(-1),AK21,0))))</f>
        <v>#N/A</v>
      </c>
      <c r="AL24" s="7" t="e">
        <f>IF(Capex!$D$15="","",IF($C21&gt;=1,($C20/HLOOKUP($C21,$D$62:$BA$66,2,FALSE))*HLOOKUP(AL21,$D$62:$BA$66,4,FALSE),(IF(AL21&lt;=(-1),AL21,0))))</f>
        <v>#N/A</v>
      </c>
      <c r="AM24" s="7" t="e">
        <f>IF(Capex!$D$15="","",IF($C21&gt;=1,($C20/HLOOKUP($C21,$D$62:$BA$66,2,FALSE))*HLOOKUP(AM21,$D$62:$BA$66,4,FALSE),(IF(AM21&lt;=(-1),AM21,0))))</f>
        <v>#N/A</v>
      </c>
      <c r="AN24" s="7" t="e">
        <f>IF(Capex!$D$15="","",IF($C21&gt;=1,($C20/HLOOKUP($C21,$D$62:$BA$66,2,FALSE))*HLOOKUP(AN21,$D$62:$BA$66,4,FALSE),(IF(AN21&lt;=(-1),AN21,0))))</f>
        <v>#N/A</v>
      </c>
      <c r="AO24" s="7" t="e">
        <f>IF(Capex!$D$15="","",IF($C21&gt;=1,($C20/HLOOKUP($C21,$D$62:$BA$66,2,FALSE))*HLOOKUP(AO21,$D$62:$BA$66,4,FALSE),(IF(AO21&lt;=(-1),AO21,0))))</f>
        <v>#N/A</v>
      </c>
      <c r="AP24" s="7" t="e">
        <f>IF(Capex!$D$15="","",IF($C21&gt;=1,($C20/HLOOKUP($C21,$D$62:$BA$66,2,FALSE))*HLOOKUP(AP21,$D$62:$BA$66,4,FALSE),(IF(AP21&lt;=(-1),AP21,0))))</f>
        <v>#N/A</v>
      </c>
      <c r="AQ24" s="7" t="e">
        <f>IF(Capex!$D$15="","",IF($C21&gt;=1,($C20/HLOOKUP($C21,$D$62:$BA$66,2,FALSE))*HLOOKUP(AQ21,$D$62:$BA$66,4,FALSE),(IF(AQ21&lt;=(-1),AQ21,0))))</f>
        <v>#N/A</v>
      </c>
      <c r="AR24" s="7" t="e">
        <f>IF(Capex!$D$15="","",IF($C21&gt;=1,($C20/HLOOKUP($C21,$D$62:$BA$66,2,FALSE))*HLOOKUP(AR21,$D$62:$BA$66,4,FALSE),(IF(AR21&lt;=(-1),AR21,0))))</f>
        <v>#N/A</v>
      </c>
      <c r="AS24" s="7" t="e">
        <f>IF(Capex!$D$15="","",IF($C21&gt;=1,($C20/HLOOKUP($C21,$D$62:$BA$66,2,FALSE))*HLOOKUP(AS21,$D$62:$BA$66,4,FALSE),(IF(AS21&lt;=(-1),AS21,0))))</f>
        <v>#N/A</v>
      </c>
      <c r="AT24" s="7" t="e">
        <f>IF(Capex!$D$15="","",IF($C21&gt;=1,($C20/HLOOKUP($C21,$D$62:$BA$66,2,FALSE))*HLOOKUP(AT21,$D$62:$BA$66,4,FALSE),(IF(AT21&lt;=(-1),AT21,0))))</f>
        <v>#N/A</v>
      </c>
      <c r="AU24" s="7" t="e">
        <f>IF(Capex!$D$15="","",IF($C21&gt;=1,($C20/HLOOKUP($C21,$D$62:$BA$66,2,FALSE))*HLOOKUP(AU21,$D$62:$BA$66,4,FALSE),(IF(AU21&lt;=(-1),AU21,0))))</f>
        <v>#N/A</v>
      </c>
      <c r="AV24" s="7" t="e">
        <f>IF(Capex!$D$15="","",IF($C21&gt;=1,($C20/HLOOKUP($C21,$D$62:$BA$66,2,FALSE))*HLOOKUP(AV21,$D$62:$BA$66,4,FALSE),(IF(AV21&lt;=(-1),AV21,0))))</f>
        <v>#N/A</v>
      </c>
      <c r="AW24" s="7" t="e">
        <f>IF(Capex!$D$15="","",IF($C21&gt;=1,($C20/HLOOKUP($C21,$D$62:$BA$66,2,FALSE))*HLOOKUP(AW21,$D$62:$BA$66,4,FALSE),(IF(AW21&lt;=(-1),AW21,0))))</f>
        <v>#N/A</v>
      </c>
      <c r="AX24" s="7" t="e">
        <f>IF(Capex!$D$15="","",IF($C21&gt;=1,($C20/HLOOKUP($C21,$D$62:$BA$66,2,FALSE))*HLOOKUP(AX21,$D$62:$BA$66,4,FALSE),(IF(AX21&lt;=(-1),AX21,0))))</f>
        <v>#N/A</v>
      </c>
      <c r="AY24" s="7" t="e">
        <f>IF(Capex!$D$15="","",IF($C21&gt;=1,($C20/HLOOKUP($C21,$D$62:$BA$66,2,FALSE))*HLOOKUP(AY21,$D$62:$BA$66,4,FALSE),(IF(AY21&lt;=(-1),AY21,0))))</f>
        <v>#N/A</v>
      </c>
      <c r="AZ24" s="7" t="e">
        <f>IF(Capex!$D$15="","",IF($C21&gt;=1,($C20/HLOOKUP($C21,$D$62:$BA$66,2,FALSE))*HLOOKUP(AZ21,$D$62:$BA$66,4,FALSE),(IF(AZ21&lt;=(-1),AZ21,0))))</f>
        <v>#N/A</v>
      </c>
      <c r="BA24" s="7" t="e">
        <f>IF(Capex!$D$15="","",IF($C21&gt;=1,($C20/HLOOKUP($C21,$D$62:$BA$66,2,FALSE))*HLOOKUP(BA21,$D$62:$BA$66,4,FALSE),(IF(BA21&lt;=(-1),BA21,0))))</f>
        <v>#N/A</v>
      </c>
      <c r="BB24" s="7" t="e">
        <f>IF(Capex!$D$15="","",IF($C21&gt;=1,($C20/HLOOKUP($C21,$D$62:$BA$66,2,FALSE))*HLOOKUP(BB21,$D$62:$BA$66,4,FALSE),(IF(BB21&lt;=(-1),BB21,0))))</f>
        <v>#N/A</v>
      </c>
      <c r="BC24" s="7" t="e">
        <f>IF(Capex!$D$15="","",IF($C21&gt;=1,($C20/HLOOKUP($C21,$D$62:$BA$66,2,FALSE))*HLOOKUP(BC21,$D$62:$BA$66,4,FALSE),(IF(BC21&lt;=(-1),BC21,0))))</f>
        <v>#N/A</v>
      </c>
    </row>
    <row r="25" spans="2:55">
      <c r="B25" s="3" t="s">
        <v>26</v>
      </c>
      <c r="D25" s="7">
        <f>IF(Capex!$D$15="","",IF($C21&gt;=1,($C20/HLOOKUP($C21,$D$62:$BA$66,2,FALSE))*HLOOKUP(D21,$D$62:$BA$66,5,FALSE),(IF(D21&lt;=(-1),D21,0))))</f>
        <v>20440297.294242136</v>
      </c>
      <c r="E25" s="7">
        <f>IF(Capex!$D$15="","",IF($C21&gt;=1,($C20/HLOOKUP($C21,$D$62:$BA$66,2,FALSE))*HLOOKUP(E21,$D$62:$BA$66,5,FALSE),(IF(E21&lt;=(-1),E21,0))))</f>
        <v>20440297.294242136</v>
      </c>
      <c r="F25" s="7">
        <f>IF(Capex!$D$15="","",IF($C21&gt;=1,($C20/HLOOKUP($C21,$D$62:$BA$66,2,FALSE))*HLOOKUP(F21,$D$62:$BA$66,5,FALSE),(IF(F21&lt;=(-1),F21,0))))</f>
        <v>20440297.294242136</v>
      </c>
      <c r="G25" s="7">
        <f>IF(Capex!$D$15="","",IF($C21&gt;=1,($C20/HLOOKUP($C21,$D$62:$BA$66,2,FALSE))*HLOOKUP(G21,$D$62:$BA$66,5,FALSE),(IF(G21&lt;=(-1),G21,0))))</f>
        <v>20440297.294242136</v>
      </c>
      <c r="H25" s="7">
        <f>IF(Capex!$D$15="","",IF($C21&gt;=1,($C20/HLOOKUP($C21,$D$62:$BA$66,2,FALSE))*HLOOKUP(H21,$D$62:$BA$66,5,FALSE),(IF(H21&lt;=(-1),H21,0))))</f>
        <v>20440297.294242136</v>
      </c>
      <c r="I25" s="7">
        <f>IF(Capex!$D$15="","",IF($C21&gt;=1,($C20/HLOOKUP($C21,$D$62:$BA$66,2,FALSE))*HLOOKUP(I21,$D$62:$BA$66,5,FALSE),(IF(I21&lt;=(-1),I21,0))))</f>
        <v>20440297.294242136</v>
      </c>
      <c r="J25" s="7">
        <f>IF(Capex!$D$15="","",IF($C21&gt;=1,($C20/HLOOKUP($C21,$D$62:$BA$66,2,FALSE))*HLOOKUP(J21,$D$62:$BA$66,5,FALSE),(IF(J21&lt;=(-1),J21,0))))</f>
        <v>20440297.294242136</v>
      </c>
      <c r="K25" s="7">
        <f>IF(Capex!$D$15="","",IF($C21&gt;=1,($C20/HLOOKUP($C21,$D$62:$BA$66,2,FALSE))*HLOOKUP(K21,$D$62:$BA$66,5,FALSE),(IF(K21&lt;=(-1),K21,0))))</f>
        <v>20440297.294242136</v>
      </c>
      <c r="L25" s="7">
        <f>IF(Capex!$D$15="","",IF($C21&gt;=1,($C20/HLOOKUP($C21,$D$62:$BA$66,2,FALSE))*HLOOKUP(L21,$D$62:$BA$66,5,FALSE),(IF(L21&lt;=(-1),L21,0))))</f>
        <v>20440297.294242136</v>
      </c>
      <c r="M25" s="7">
        <f>IF(Capex!$D$15="","",IF($C21&gt;=1,($C20/HLOOKUP($C21,$D$62:$BA$66,2,FALSE))*HLOOKUP(M21,$D$62:$BA$66,5,FALSE),(IF(M21&lt;=(-1),M21,0))))</f>
        <v>20440297.294242136</v>
      </c>
      <c r="N25" s="7">
        <f>IF(Capex!$D$15="","",IF($C21&gt;=1,($C20/HLOOKUP($C21,$D$62:$BA$66,2,FALSE))*HLOOKUP(N21,$D$62:$BA$66,5,FALSE),(IF(N21&lt;=(-1),N21,0))))</f>
        <v>20440297.294242136</v>
      </c>
      <c r="O25" s="7">
        <f>IF(Capex!$D$15="","",IF($C21&gt;=1,($C20/HLOOKUP($C21,$D$62:$BA$66,2,FALSE))*HLOOKUP(O21,$D$62:$BA$66,5,FALSE),(IF(O21&lt;=(-1),O21,0))))</f>
        <v>20440297.294242136</v>
      </c>
      <c r="P25" s="7">
        <f>IF(Capex!$D$15="","",IF($C21&gt;=1,($C20/HLOOKUP($C21,$D$62:$BA$66,2,FALSE))*HLOOKUP(P21,$D$62:$BA$66,5,FALSE),(IF(P21&lt;=(-1),P21,0))))</f>
        <v>20440297.294242136</v>
      </c>
      <c r="Q25" s="7">
        <f>IF(Capex!$D$15="","",IF($C21&gt;=1,($C20/HLOOKUP($C21,$D$62:$BA$66,2,FALSE))*HLOOKUP(Q21,$D$62:$BA$66,5,FALSE),(IF(Q21&lt;=(-1),Q21,0))))</f>
        <v>20440297.294242136</v>
      </c>
      <c r="R25" s="7">
        <f>IF(Capex!$D$15="","",IF($C21&gt;=1,($C20/HLOOKUP($C21,$D$62:$BA$66,2,FALSE))*HLOOKUP(R21,$D$62:$BA$66,5,FALSE),(IF(R21&lt;=(-1),R21,0))))</f>
        <v>20440297.294242136</v>
      </c>
      <c r="S25" s="7">
        <f>IF(Capex!$D$15="","",IF($C21&gt;=1,($C20/HLOOKUP($C21,$D$62:$BA$66,2,FALSE))*HLOOKUP(S21,$D$62:$BA$66,5,FALSE),(IF(S21&lt;=(-1),S21,0))))</f>
        <v>20440297.294242136</v>
      </c>
      <c r="T25" s="7">
        <f>IF(Capex!$D$15="","",IF($C21&gt;=1,($C20/HLOOKUP($C21,$D$62:$BA$66,2,FALSE))*HLOOKUP(T21,$D$62:$BA$66,5,FALSE),(IF(T21&lt;=(-1),T21,0))))</f>
        <v>20440297.294242136</v>
      </c>
      <c r="U25" s="7">
        <f>IF(Capex!$D$15="","",IF($C21&gt;=1,($C20/HLOOKUP($C21,$D$62:$BA$66,2,FALSE))*HLOOKUP(U21,$D$62:$BA$66,5,FALSE),(IF(U21&lt;=(-1),U21,0))))</f>
        <v>20440297.294242136</v>
      </c>
      <c r="V25" s="7">
        <f>IF(Capex!$D$15="","",IF($C21&gt;=1,($C20/HLOOKUP($C21,$D$62:$BA$66,2,FALSE))*HLOOKUP(V21,$D$62:$BA$66,5,FALSE),(IF(V21&lt;=(-1),V21,0))))</f>
        <v>20440297.294242136</v>
      </c>
      <c r="W25" s="7">
        <f>IF(Capex!$D$15="","",IF($C21&gt;=1,($C20/HLOOKUP($C21,$D$62:$BA$66,2,FALSE))*HLOOKUP(W21,$D$62:$BA$66,5,FALSE),(IF(W21&lt;=(-1),W21,0))))</f>
        <v>20440297.294242136</v>
      </c>
      <c r="X25" s="7">
        <f>IF(Capex!$D$15="","",IF($C21&gt;=1,($C20/HLOOKUP($C21,$D$62:$BA$66,2,FALSE))*HLOOKUP(X21,$D$62:$BA$66,5,FALSE),(IF(X21&lt;=(-1),X21,0))))</f>
        <v>20440297.294242136</v>
      </c>
      <c r="Y25" s="7">
        <f>IF(Capex!$D$15="","",IF($C21&gt;=1,($C20/HLOOKUP($C21,$D$62:$BA$66,2,FALSE))*HLOOKUP(Y21,$D$62:$BA$66,5,FALSE),(IF(Y21&lt;=(-1),Y21,0))))</f>
        <v>20440297.294242136</v>
      </c>
      <c r="Z25" s="7">
        <f>IF(Capex!$D$15="","",IF($C21&gt;=1,($C20/HLOOKUP($C21,$D$62:$BA$66,2,FALSE))*HLOOKUP(Z21,$D$62:$BA$66,5,FALSE),(IF(Z21&lt;=(-1),Z21,0))))</f>
        <v>20440297.294242136</v>
      </c>
      <c r="AA25" s="7">
        <f>IF(Capex!$D$15="","",IF($C21&gt;=1,($C20/HLOOKUP($C21,$D$62:$BA$66,2,FALSE))*HLOOKUP(AA21,$D$62:$BA$66,5,FALSE),(IF(AA21&lt;=(-1),AA21,0))))</f>
        <v>20440297.294242136</v>
      </c>
      <c r="AB25" s="7">
        <f>IF(Capex!$D$15="","",IF($C21&gt;=1,($C20/HLOOKUP($C21,$D$62:$BA$66,2,FALSE))*HLOOKUP(AB21,$D$62:$BA$66,5,FALSE),(IF(AB21&lt;=(-1),AB21,0))))</f>
        <v>20440297.294242136</v>
      </c>
      <c r="AC25" s="7">
        <f>IF(Capex!$D$15="","",IF($C21&gt;=1,($C20/HLOOKUP($C21,$D$62:$BA$66,2,FALSE))*HLOOKUP(AC21,$D$62:$BA$66,5,FALSE),(IF(AC21&lt;=(-1),AC21,0))))</f>
        <v>20440297.294242136</v>
      </c>
      <c r="AD25" s="7">
        <f>IF(Capex!$D$15="","",IF($C21&gt;=1,($C20/HLOOKUP($C21,$D$62:$BA$66,2,FALSE))*HLOOKUP(AD21,$D$62:$BA$66,5,FALSE),(IF(AD21&lt;=(-1),AD21,0))))</f>
        <v>20440297.294242136</v>
      </c>
      <c r="AE25" s="7">
        <f>IF(Capex!$D$15="","",IF($C21&gt;=1,($C20/HLOOKUP($C21,$D$62:$BA$66,2,FALSE))*HLOOKUP(AE21,$D$62:$BA$66,5,FALSE),(IF(AE21&lt;=(-1),AE21,0))))</f>
        <v>20440297.294242136</v>
      </c>
      <c r="AF25" s="7" t="e">
        <f>IF(Capex!$D$15="","",IF($C21&gt;=1,($C20/HLOOKUP($C21,$D$62:$BA$66,2,FALSE))*HLOOKUP(AF21,$D$62:$BA$66,5,FALSE),(IF(AF21&lt;=(-1),AF21,0))))</f>
        <v>#N/A</v>
      </c>
      <c r="AG25" s="7" t="e">
        <f>IF(Capex!$D$15="","",IF($C21&gt;=1,($C20/HLOOKUP($C21,$D$62:$BA$66,2,FALSE))*HLOOKUP(AG21,$D$62:$BA$66,5,FALSE),(IF(AG21&lt;=(-1),AG21,0))))</f>
        <v>#N/A</v>
      </c>
      <c r="AH25" s="7" t="e">
        <f>IF(Capex!$D$15="","",IF($C21&gt;=1,($C20/HLOOKUP($C21,$D$62:$BA$66,2,FALSE))*HLOOKUP(AH21,$D$62:$BA$66,5,FALSE),(IF(AH21&lt;=(-1),AH21,0))))</f>
        <v>#N/A</v>
      </c>
      <c r="AI25" s="7" t="e">
        <f>IF(Capex!$D$15="","",IF($C21&gt;=1,($C20/HLOOKUP($C21,$D$62:$BA$66,2,FALSE))*HLOOKUP(AI21,$D$62:$BA$66,5,FALSE),(IF(AI21&lt;=(-1),AI21,0))))</f>
        <v>#N/A</v>
      </c>
      <c r="AJ25" s="7" t="e">
        <f>IF(Capex!$D$15="","",IF($C21&gt;=1,($C20/HLOOKUP($C21,$D$62:$BA$66,2,FALSE))*HLOOKUP(AJ21,$D$62:$BA$66,5,FALSE),(IF(AJ21&lt;=(-1),AJ21,0))))</f>
        <v>#N/A</v>
      </c>
      <c r="AK25" s="7" t="e">
        <f>IF(Capex!$D$15="","",IF($C21&gt;=1,($C20/HLOOKUP($C21,$D$62:$BA$66,2,FALSE))*HLOOKUP(AK21,$D$62:$BA$66,5,FALSE),(IF(AK21&lt;=(-1),AK21,0))))</f>
        <v>#N/A</v>
      </c>
      <c r="AL25" s="7" t="e">
        <f>IF(Capex!$D$15="","",IF($C21&gt;=1,($C20/HLOOKUP($C21,$D$62:$BA$66,2,FALSE))*HLOOKUP(AL21,$D$62:$BA$66,5,FALSE),(IF(AL21&lt;=(-1),AL21,0))))</f>
        <v>#N/A</v>
      </c>
      <c r="AM25" s="7" t="e">
        <f>IF(Capex!$D$15="","",IF($C21&gt;=1,($C20/HLOOKUP($C21,$D$62:$BA$66,2,FALSE))*HLOOKUP(AM21,$D$62:$BA$66,5,FALSE),(IF(AM21&lt;=(-1),AM21,0))))</f>
        <v>#N/A</v>
      </c>
      <c r="AN25" s="7" t="e">
        <f>IF(Capex!$D$15="","",IF($C21&gt;=1,($C20/HLOOKUP($C21,$D$62:$BA$66,2,FALSE))*HLOOKUP(AN21,$D$62:$BA$66,5,FALSE),(IF(AN21&lt;=(-1),AN21,0))))</f>
        <v>#N/A</v>
      </c>
      <c r="AO25" s="7" t="e">
        <f>IF(Capex!$D$15="","",IF($C21&gt;=1,($C20/HLOOKUP($C21,$D$62:$BA$66,2,FALSE))*HLOOKUP(AO21,$D$62:$BA$66,5,FALSE),(IF(AO21&lt;=(-1),AO21,0))))</f>
        <v>#N/A</v>
      </c>
      <c r="AP25" s="7" t="e">
        <f>IF(Capex!$D$15="","",IF($C21&gt;=1,($C20/HLOOKUP($C21,$D$62:$BA$66,2,FALSE))*HLOOKUP(AP21,$D$62:$BA$66,5,FALSE),(IF(AP21&lt;=(-1),AP21,0))))</f>
        <v>#N/A</v>
      </c>
      <c r="AQ25" s="7" t="e">
        <f>IF(Capex!$D$15="","",IF($C21&gt;=1,($C20/HLOOKUP($C21,$D$62:$BA$66,2,FALSE))*HLOOKUP(AQ21,$D$62:$BA$66,5,FALSE),(IF(AQ21&lt;=(-1),AQ21,0))))</f>
        <v>#N/A</v>
      </c>
      <c r="AR25" s="7" t="e">
        <f>IF(Capex!$D$15="","",IF($C21&gt;=1,($C20/HLOOKUP($C21,$D$62:$BA$66,2,FALSE))*HLOOKUP(AR21,$D$62:$BA$66,5,FALSE),(IF(AR21&lt;=(-1),AR21,0))))</f>
        <v>#N/A</v>
      </c>
      <c r="AS25" s="7" t="e">
        <f>IF(Capex!$D$15="","",IF($C21&gt;=1,($C20/HLOOKUP($C21,$D$62:$BA$66,2,FALSE))*HLOOKUP(AS21,$D$62:$BA$66,5,FALSE),(IF(AS21&lt;=(-1),AS21,0))))</f>
        <v>#N/A</v>
      </c>
      <c r="AT25" s="7" t="e">
        <f>IF(Capex!$D$15="","",IF($C21&gt;=1,($C20/HLOOKUP($C21,$D$62:$BA$66,2,FALSE))*HLOOKUP(AT21,$D$62:$BA$66,5,FALSE),(IF(AT21&lt;=(-1),AT21,0))))</f>
        <v>#N/A</v>
      </c>
      <c r="AU25" s="7" t="e">
        <f>IF(Capex!$D$15="","",IF($C21&gt;=1,($C20/HLOOKUP($C21,$D$62:$BA$66,2,FALSE))*HLOOKUP(AU21,$D$62:$BA$66,5,FALSE),(IF(AU21&lt;=(-1),AU21,0))))</f>
        <v>#N/A</v>
      </c>
      <c r="AV25" s="7" t="e">
        <f>IF(Capex!$D$15="","",IF($C21&gt;=1,($C20/HLOOKUP($C21,$D$62:$BA$66,2,FALSE))*HLOOKUP(AV21,$D$62:$BA$66,5,FALSE),(IF(AV21&lt;=(-1),AV21,0))))</f>
        <v>#N/A</v>
      </c>
      <c r="AW25" s="7" t="e">
        <f>IF(Capex!$D$15="","",IF($C21&gt;=1,($C20/HLOOKUP($C21,$D$62:$BA$66,2,FALSE))*HLOOKUP(AW21,$D$62:$BA$66,5,FALSE),(IF(AW21&lt;=(-1),AW21,0))))</f>
        <v>#N/A</v>
      </c>
      <c r="AX25" s="7" t="e">
        <f>IF(Capex!$D$15="","",IF($C21&gt;=1,($C20/HLOOKUP($C21,$D$62:$BA$66,2,FALSE))*HLOOKUP(AX21,$D$62:$BA$66,5,FALSE),(IF(AX21&lt;=(-1),AX21,0))))</f>
        <v>#N/A</v>
      </c>
      <c r="AY25" s="7" t="e">
        <f>IF(Capex!$D$15="","",IF($C21&gt;=1,($C20/HLOOKUP($C21,$D$62:$BA$66,2,FALSE))*HLOOKUP(AY21,$D$62:$BA$66,5,FALSE),(IF(AY21&lt;=(-1),AY21,0))))</f>
        <v>#N/A</v>
      </c>
      <c r="AZ25" s="7" t="e">
        <f>IF(Capex!$D$15="","",IF($C21&gt;=1,($C20/HLOOKUP($C21,$D$62:$BA$66,2,FALSE))*HLOOKUP(AZ21,$D$62:$BA$66,5,FALSE),(IF(AZ21&lt;=(-1),AZ21,0))))</f>
        <v>#N/A</v>
      </c>
      <c r="BA25" s="7" t="e">
        <f>IF(Capex!$D$15="","",IF($C21&gt;=1,($C20/HLOOKUP($C21,$D$62:$BA$66,2,FALSE))*HLOOKUP(BA21,$D$62:$BA$66,5,FALSE),(IF(BA21&lt;=(-1),BA21,0))))</f>
        <v>#N/A</v>
      </c>
      <c r="BB25" s="7" t="e">
        <f>IF(Capex!$D$15="","",IF($C21&gt;=1,($C20/HLOOKUP($C21,$D$62:$BA$66,2,FALSE))*HLOOKUP(BB21,$D$62:$BA$66,5,FALSE),(IF(BB21&lt;=(-1),BB21,0))))</f>
        <v>#N/A</v>
      </c>
      <c r="BC25" s="7" t="e">
        <f>IF(Capex!$D$15="","",IF($C21&gt;=1,($C20/HLOOKUP($C21,$D$62:$BA$66,2,FALSE))*HLOOKUP(BC21,$D$62:$BA$66,5,FALSE),(IF(BC21&lt;=(-1),BC21,0))))</f>
        <v>#N/A</v>
      </c>
    </row>
    <row r="26" spans="2:55">
      <c r="B26" s="3" t="s">
        <v>27</v>
      </c>
      <c r="D26" s="7">
        <f>IF(Capex!$D$15="","",D22-D23)</f>
        <v>332569044.32851571</v>
      </c>
      <c r="E26" s="7">
        <f>IF(Capex!$D$15="","",E22-E23)</f>
        <v>325731870.43202841</v>
      </c>
      <c r="F26" s="7">
        <f>IF(Capex!$D$15="","",F22-F23)</f>
        <v>318606167.79710937</v>
      </c>
      <c r="G26" s="7">
        <f>IF(Capex!$D$15="","",G22-G23)</f>
        <v>311179760.51099676</v>
      </c>
      <c r="H26" s="7">
        <f>IF(Capex!$D$15="","",H22-H23)</f>
        <v>303439958.83741015</v>
      </c>
      <c r="I26" s="7">
        <f>IF(Capex!$D$15="","",I22-I23)</f>
        <v>295373537.53319824</v>
      </c>
      <c r="J26" s="7">
        <f>IF(Capex!$D$15="","",J22-J23)</f>
        <v>286966713.24994856</v>
      </c>
      <c r="K26" s="7">
        <f>IF(Capex!$D$15="","",K22-K23)</f>
        <v>278205120.98194575</v>
      </c>
      <c r="L26" s="7">
        <f>IF(Capex!$D$15="","",L22-L23)</f>
        <v>269073789.52023321</v>
      </c>
      <c r="M26" s="7">
        <f>IF(Capex!$D$15="","",M22-M23)</f>
        <v>259557115.87083641</v>
      </c>
      <c r="N26" s="7">
        <f>IF(Capex!$D$15="","",N22-N23)</f>
        <v>249638838.59343505</v>
      </c>
      <c r="O26" s="7">
        <f>IF(Capex!$D$15="","",O22-O23)</f>
        <v>239302010.01492736</v>
      </c>
      <c r="P26" s="7">
        <f>IF(Capex!$D$15="","",P22-P23)</f>
        <v>228528967.27040666</v>
      </c>
      <c r="Q26" s="7">
        <f>IF(Capex!$D$15="","",Q22-Q23)</f>
        <v>217301302.12206718</v>
      </c>
      <c r="R26" s="7">
        <f>IF(Capex!$D$15="","",R22-R23)</f>
        <v>205599829.50446779</v>
      </c>
      <c r="S26" s="7">
        <f>IF(Capex!$D$15="","",S22-S23)</f>
        <v>193404554.74240568</v>
      </c>
      <c r="T26" s="7">
        <f>IF(Capex!$D$15="","",T22-T23)</f>
        <v>180694639.38538456</v>
      </c>
      <c r="U26" s="7">
        <f>IF(Capex!$D$15="","",U22-U23)</f>
        <v>167448365.60029715</v>
      </c>
      <c r="V26" s="7">
        <f>IF(Capex!$D$15="","",V22-V23)</f>
        <v>153643099.06147903</v>
      </c>
      <c r="W26" s="7">
        <f>IF(Capex!$D$15="","",W22-W23)</f>
        <v>139255250.27472281</v>
      </c>
      <c r="X26" s="7">
        <f>IF(Capex!$D$15="","",X22-X23)</f>
        <v>124260234.26916547</v>
      </c>
      <c r="Y26" s="7">
        <f>IF(Capex!$D$15="","",Y22-Y23)</f>
        <v>108632428.58817361</v>
      </c>
      <c r="Z26" s="7">
        <f>IF(Capex!$D$15="","",Z22-Z23)</f>
        <v>92345129.50744389</v>
      </c>
      <c r="AA26" s="7">
        <f>IF(Capex!$D$15="","",AA22-AA23)</f>
        <v>75370506.405507386</v>
      </c>
      <c r="AB26" s="7">
        <f>IF(Capex!$D$15="","",AB22-AB23)</f>
        <v>57679554.208669148</v>
      </c>
      <c r="AC26" s="7">
        <f>IF(Capex!$D$15="","",AC22-AC23)</f>
        <v>39242043.829124339</v>
      </c>
      <c r="AD26" s="7">
        <f>IF(Capex!$D$15="","",AD22-AD23)</f>
        <v>20026470.511562739</v>
      </c>
      <c r="AE26" s="7">
        <f>IF(Capex!$D$15="","",AE22-AE23)</f>
        <v>4.0978193283081055E-8</v>
      </c>
      <c r="AF26" s="7" t="e">
        <f>IF(Capex!$D$15="","",AF22-AF23)</f>
        <v>#N/A</v>
      </c>
      <c r="AG26" s="7" t="e">
        <f>IF(Capex!$D$15="","",AG22-AG23)</f>
        <v>#N/A</v>
      </c>
      <c r="AH26" s="7" t="e">
        <f>IF(Capex!$D$15="","",AH22-AH23)</f>
        <v>#N/A</v>
      </c>
      <c r="AI26" s="7" t="e">
        <f>IF(Capex!$D$15="","",AI22-AI23)</f>
        <v>#N/A</v>
      </c>
      <c r="AJ26" s="7" t="e">
        <f>IF(Capex!$D$15="","",AJ22-AJ23)</f>
        <v>#N/A</v>
      </c>
      <c r="AK26" s="7" t="e">
        <f>IF(Capex!$D$15="","",AK22-AK23)</f>
        <v>#N/A</v>
      </c>
      <c r="AL26" s="7" t="e">
        <f>IF(Capex!$D$15="","",AL22-AL23)</f>
        <v>#N/A</v>
      </c>
      <c r="AM26" s="7" t="e">
        <f>IF(Capex!$D$15="","",AM22-AM23)</f>
        <v>#N/A</v>
      </c>
      <c r="AN26" s="7" t="e">
        <f>IF(Capex!$D$15="","",AN22-AN23)</f>
        <v>#N/A</v>
      </c>
      <c r="AO26" s="7" t="e">
        <f>IF(Capex!$D$15="","",AO22-AO23)</f>
        <v>#N/A</v>
      </c>
      <c r="AP26" s="7" t="e">
        <f>IF(Capex!$D$15="","",AP22-AP23)</f>
        <v>#N/A</v>
      </c>
      <c r="AQ26" s="7" t="e">
        <f>IF(Capex!$D$15="","",AQ22-AQ23)</f>
        <v>#N/A</v>
      </c>
      <c r="AR26" s="7" t="e">
        <f>IF(Capex!$D$15="","",AR22-AR23)</f>
        <v>#N/A</v>
      </c>
      <c r="AS26" s="7" t="e">
        <f>IF(Capex!$D$15="","",AS22-AS23)</f>
        <v>#N/A</v>
      </c>
      <c r="AT26" s="7" t="e">
        <f>IF(Capex!$D$15="","",AT22-AT23)</f>
        <v>#N/A</v>
      </c>
      <c r="AU26" s="7" t="e">
        <f>IF(Capex!$D$15="","",AU22-AU23)</f>
        <v>#N/A</v>
      </c>
      <c r="AV26" s="7" t="e">
        <f>IF(Capex!$D$15="","",AV22-AV23)</f>
        <v>#N/A</v>
      </c>
      <c r="AW26" s="7" t="e">
        <f>IF(Capex!$D$15="","",AW22-AW23)</f>
        <v>#N/A</v>
      </c>
      <c r="AX26" s="7" t="e">
        <f>IF(Capex!$D$15="","",AX22-AX23)</f>
        <v>#N/A</v>
      </c>
      <c r="AY26" s="7" t="e">
        <f>IF(Capex!$D$15="","",AY22-AY23)</f>
        <v>#N/A</v>
      </c>
      <c r="AZ26" s="7" t="e">
        <f>IF(Capex!$D$15="","",AZ22-AZ23)</f>
        <v>#N/A</v>
      </c>
      <c r="BA26" s="7" t="e">
        <f>IF(Capex!$D$15="","",BA22-BA23)</f>
        <v>#N/A</v>
      </c>
      <c r="BB26" s="7" t="e">
        <f>IF(Capex!$D$15="","",BB22-BB23)</f>
        <v>#N/A</v>
      </c>
      <c r="BC26" s="7" t="e">
        <f>IF(Capex!$D$15="","",BC22-BC23)</f>
        <v>#N/A</v>
      </c>
    </row>
    <row r="28" spans="2:55">
      <c r="B28" s="3" t="s">
        <v>22</v>
      </c>
      <c r="C28" s="38">
        <f>IF(Capex!D16="","",Capex!D16)</f>
        <v>245056930.65473938</v>
      </c>
    </row>
    <row r="29" spans="2:55">
      <c r="B29" s="3" t="s">
        <v>15</v>
      </c>
      <c r="C29" s="27">
        <f>IF(Capex!C16="","",Capex!C16)</f>
        <v>50</v>
      </c>
      <c r="D29">
        <f>C29</f>
        <v>50</v>
      </c>
      <c r="E29">
        <f>IF(D29="","",IF(D29&gt;0,D29-1,0))</f>
        <v>49</v>
      </c>
      <c r="F29">
        <f t="shared" ref="F29:BC29" si="101">IF(E29="","",IF(E29&gt;0,E29-1,0))</f>
        <v>48</v>
      </c>
      <c r="G29">
        <f t="shared" si="101"/>
        <v>47</v>
      </c>
      <c r="H29">
        <f t="shared" si="101"/>
        <v>46</v>
      </c>
      <c r="I29">
        <f t="shared" si="101"/>
        <v>45</v>
      </c>
      <c r="J29">
        <f t="shared" si="101"/>
        <v>44</v>
      </c>
      <c r="K29">
        <f t="shared" si="101"/>
        <v>43</v>
      </c>
      <c r="L29">
        <f t="shared" si="101"/>
        <v>42</v>
      </c>
      <c r="M29">
        <f t="shared" si="101"/>
        <v>41</v>
      </c>
      <c r="N29">
        <f t="shared" si="101"/>
        <v>40</v>
      </c>
      <c r="O29">
        <f t="shared" si="101"/>
        <v>39</v>
      </c>
      <c r="P29">
        <f t="shared" si="101"/>
        <v>38</v>
      </c>
      <c r="Q29">
        <f t="shared" si="101"/>
        <v>37</v>
      </c>
      <c r="R29">
        <f t="shared" si="101"/>
        <v>36</v>
      </c>
      <c r="S29">
        <f t="shared" si="101"/>
        <v>35</v>
      </c>
      <c r="T29">
        <f t="shared" si="101"/>
        <v>34</v>
      </c>
      <c r="U29">
        <f t="shared" si="101"/>
        <v>33</v>
      </c>
      <c r="V29">
        <f t="shared" si="101"/>
        <v>32</v>
      </c>
      <c r="W29">
        <f t="shared" si="101"/>
        <v>31</v>
      </c>
      <c r="X29">
        <f t="shared" si="101"/>
        <v>30</v>
      </c>
      <c r="Y29">
        <f t="shared" si="101"/>
        <v>29</v>
      </c>
      <c r="Z29">
        <f t="shared" si="101"/>
        <v>28</v>
      </c>
      <c r="AA29">
        <f t="shared" si="101"/>
        <v>27</v>
      </c>
      <c r="AB29">
        <f t="shared" si="101"/>
        <v>26</v>
      </c>
      <c r="AC29">
        <f t="shared" si="101"/>
        <v>25</v>
      </c>
      <c r="AD29">
        <f t="shared" si="101"/>
        <v>24</v>
      </c>
      <c r="AE29">
        <f t="shared" si="101"/>
        <v>23</v>
      </c>
      <c r="AF29">
        <f t="shared" si="101"/>
        <v>22</v>
      </c>
      <c r="AG29">
        <f t="shared" si="101"/>
        <v>21</v>
      </c>
      <c r="AH29">
        <f t="shared" si="101"/>
        <v>20</v>
      </c>
      <c r="AI29">
        <f t="shared" si="101"/>
        <v>19</v>
      </c>
      <c r="AJ29">
        <f t="shared" si="101"/>
        <v>18</v>
      </c>
      <c r="AK29">
        <f t="shared" si="101"/>
        <v>17</v>
      </c>
      <c r="AL29">
        <f t="shared" si="101"/>
        <v>16</v>
      </c>
      <c r="AM29">
        <f t="shared" si="101"/>
        <v>15</v>
      </c>
      <c r="AN29">
        <f t="shared" si="101"/>
        <v>14</v>
      </c>
      <c r="AO29">
        <f t="shared" si="101"/>
        <v>13</v>
      </c>
      <c r="AP29">
        <f t="shared" si="101"/>
        <v>12</v>
      </c>
      <c r="AQ29">
        <f t="shared" si="101"/>
        <v>11</v>
      </c>
      <c r="AR29">
        <f t="shared" si="101"/>
        <v>10</v>
      </c>
      <c r="AS29">
        <f t="shared" si="101"/>
        <v>9</v>
      </c>
      <c r="AT29">
        <f t="shared" si="101"/>
        <v>8</v>
      </c>
      <c r="AU29">
        <f t="shared" si="101"/>
        <v>7</v>
      </c>
      <c r="AV29">
        <f t="shared" si="101"/>
        <v>6</v>
      </c>
      <c r="AW29">
        <f t="shared" si="101"/>
        <v>5</v>
      </c>
      <c r="AX29">
        <f t="shared" si="101"/>
        <v>4</v>
      </c>
      <c r="AY29">
        <f t="shared" si="101"/>
        <v>3</v>
      </c>
      <c r="AZ29">
        <f t="shared" si="101"/>
        <v>2</v>
      </c>
      <c r="BA29">
        <f t="shared" si="101"/>
        <v>1</v>
      </c>
      <c r="BB29">
        <f t="shared" si="101"/>
        <v>0</v>
      </c>
      <c r="BC29">
        <f t="shared" si="101"/>
        <v>0</v>
      </c>
    </row>
    <row r="30" spans="2:55">
      <c r="B30" s="2" t="s">
        <v>23</v>
      </c>
      <c r="D30" s="7">
        <f>C28</f>
        <v>245056930.65473938</v>
      </c>
      <c r="E30" s="7">
        <f>D34</f>
        <v>243557885.63965181</v>
      </c>
      <c r="F30" s="7">
        <f>E34</f>
        <v>241995580.92492753</v>
      </c>
      <c r="G30" s="7">
        <f>F34</f>
        <v>240367346.95124191</v>
      </c>
      <c r="H30" s="7">
        <f t="shared" ref="H30" si="102">G34</f>
        <v>238670401.50386673</v>
      </c>
      <c r="I30" s="7">
        <f t="shared" ref="I30" si="103">H34</f>
        <v>236901844.95861232</v>
      </c>
      <c r="J30" s="7">
        <f t="shared" ref="J30" si="104">I34</f>
        <v>235058655.3271482</v>
      </c>
      <c r="K30" s="7">
        <f t="shared" ref="K30" si="105">J34</f>
        <v>233137683.09323627</v>
      </c>
      <c r="L30" s="7">
        <f t="shared" ref="L30" si="106">K34</f>
        <v>231135645.83105326</v>
      </c>
      <c r="M30" s="7">
        <f t="shared" ref="M30" si="107">L34</f>
        <v>229049122.59640613</v>
      </c>
      <c r="N30" s="7">
        <f t="shared" ref="N30" si="108">M34</f>
        <v>226874548.0812569</v>
      </c>
      <c r="O30" s="7">
        <f t="shared" ref="O30" si="109">N34</f>
        <v>224608206.52156836</v>
      </c>
      <c r="P30" s="7">
        <f t="shared" ref="P30" si="110">O34</f>
        <v>222246225.34806097</v>
      </c>
      <c r="Q30" s="7">
        <f t="shared" ref="Q30" si="111">P34</f>
        <v>219784568.56903157</v>
      </c>
      <c r="R30" s="7">
        <f t="shared" ref="R30" si="112">Q34</f>
        <v>217219029.87392712</v>
      </c>
      <c r="S30" s="7">
        <f t="shared" ref="S30" si="113">R34</f>
        <v>214545225.44588926</v>
      </c>
      <c r="T30" s="7">
        <f t="shared" ref="T30" si="114">S34</f>
        <v>211758586.47098821</v>
      </c>
      <c r="U30" s="7">
        <f t="shared" ref="U30" si="115">T34</f>
        <v>208854351.33134633</v>
      </c>
      <c r="V30" s="7">
        <f t="shared" ref="V30" si="116">U34</f>
        <v>205827557.46881157</v>
      </c>
      <c r="W30" s="7">
        <f t="shared" ref="W30" si="117">V34</f>
        <v>202673032.90527785</v>
      </c>
      <c r="X30" s="7">
        <f t="shared" ref="X30" si="118">W34</f>
        <v>199385387.40516299</v>
      </c>
      <c r="Y30" s="7">
        <f t="shared" ref="Y30" si="119">X34</f>
        <v>195959003.2649433</v>
      </c>
      <c r="Z30" s="7">
        <f t="shared" ref="Z30" si="120">Y34</f>
        <v>192388025.71400633</v>
      </c>
      <c r="AA30" s="7">
        <f t="shared" ref="AA30" si="121">Z34</f>
        <v>188666352.91041982</v>
      </c>
      <c r="AB30" s="7">
        <f t="shared" ref="AB30" si="122">AA34</f>
        <v>184787625.51452196</v>
      </c>
      <c r="AC30" s="7">
        <f t="shared" ref="AC30" si="123">AB34</f>
        <v>180745215.82251722</v>
      </c>
      <c r="AD30" s="7">
        <f t="shared" ref="AD30" si="124">AC34</f>
        <v>176532216.44150987</v>
      </c>
      <c r="AE30" s="7">
        <f t="shared" ref="AE30" si="125">AD34</f>
        <v>172141428.48662403</v>
      </c>
      <c r="AF30" s="7">
        <f t="shared" ref="AF30" si="126">AE34</f>
        <v>167565349.28004199</v>
      </c>
      <c r="AG30" s="7">
        <f t="shared" ref="AG30" si="127">AF34</f>
        <v>162796159.5309422</v>
      </c>
      <c r="AH30" s="7">
        <f t="shared" ref="AH30" si="128">AG34</f>
        <v>157825709.97443038</v>
      </c>
      <c r="AI30" s="7">
        <f t="shared" ref="AI30" si="129">AH34</f>
        <v>152645507.44663379</v>
      </c>
      <c r="AJ30" s="7">
        <f t="shared" ref="AJ30" si="130">AI34</f>
        <v>147246700.37216416</v>
      </c>
      <c r="AK30" s="7">
        <f t="shared" ref="AK30" si="131">AJ34</f>
        <v>141620063.63915193</v>
      </c>
      <c r="AL30" s="7">
        <f t="shared" ref="AL30" si="132">AK34</f>
        <v>135755982.83600658</v>
      </c>
      <c r="AM30" s="7">
        <f t="shared" ref="AM30" si="133">AL34</f>
        <v>129644437.8229685</v>
      </c>
      <c r="AN30" s="7">
        <f t="shared" ref="AN30" si="134">AM34</f>
        <v>123274985.6103802</v>
      </c>
      <c r="AO30" s="7">
        <f t="shared" ref="AO30" si="135">AN34</f>
        <v>116636742.51442067</v>
      </c>
      <c r="AP30" s="7">
        <f t="shared" ref="AP30" si="136">AO34</f>
        <v>109718365.55981165</v>
      </c>
      <c r="AQ30" s="7">
        <f t="shared" ref="AQ30" si="137">AP34</f>
        <v>102508033.09771813</v>
      </c>
      <c r="AR30" s="7">
        <f t="shared" ref="AR30" si="138">AQ34</f>
        <v>94993424.605724275</v>
      </c>
      <c r="AS30" s="7">
        <f t="shared" ref="AS30" si="139">AR34</f>
        <v>87161699.635368273</v>
      </c>
      <c r="AT30" s="7">
        <f t="shared" ref="AT30" si="140">AS34</f>
        <v>78999475.871263251</v>
      </c>
      <c r="AU30" s="7">
        <f t="shared" ref="AU30" si="141">AT34</f>
        <v>70492806.264312983</v>
      </c>
      <c r="AV30" s="7">
        <f t="shared" ref="AV30" si="142">AU34</f>
        <v>61627155.199949421</v>
      </c>
      <c r="AW30" s="7">
        <f t="shared" ref="AW30" si="143">AV34</f>
        <v>52387373.660669714</v>
      </c>
      <c r="AX30" s="7">
        <f t="shared" ref="AX30" si="144">AW34</f>
        <v>42757673.340432405</v>
      </c>
      <c r="AY30" s="7">
        <f t="shared" ref="AY30" si="145">AX34</f>
        <v>32721599.666681085</v>
      </c>
      <c r="AZ30" s="7">
        <f t="shared" ref="AZ30" si="146">AY34</f>
        <v>22262003.683897458</v>
      </c>
      <c r="BA30" s="7">
        <f t="shared" ref="BA30" si="147">AZ34</f>
        <v>11361012.750640363</v>
      </c>
      <c r="BB30" s="7">
        <f t="shared" ref="BB30" si="148">BA34</f>
        <v>-1.8253922462463379E-7</v>
      </c>
      <c r="BC30" s="7" t="e">
        <f t="shared" ref="BC30" si="149">BB34</f>
        <v>#N/A</v>
      </c>
    </row>
    <row r="31" spans="2:55">
      <c r="B31" s="3" t="s">
        <v>24</v>
      </c>
      <c r="D31" s="7">
        <f>IF(Capex!$D$16="","",IF($C29&gt;=1,($C28/HLOOKUP($C29,$D$62:$BA$66,2,FALSE))*HLOOKUP(D29,$D$62:$BA$66,3,FALSE),(IF(D29&lt;=(-1),D29,0))))</f>
        <v>1499045.0150875719</v>
      </c>
      <c r="E31" s="7">
        <f>IF(Capex!$D$16="","",IF($C29&gt;=1,($C28/HLOOKUP($C29,$D$62:$BA$66,2,FALSE))*HLOOKUP(E29,$D$62:$BA$66,3,FALSE),(IF(E29&lt;=(-1),E29,0))))</f>
        <v>1562304.7147242685</v>
      </c>
      <c r="F31" s="7">
        <f>IF(Capex!$D$16="","",IF($C29&gt;=1,($C28/HLOOKUP($C29,$D$62:$BA$66,2,FALSE))*HLOOKUP(F29,$D$62:$BA$66,3,FALSE),(IF(F29&lt;=(-1),F29,0))))</f>
        <v>1628233.9736856332</v>
      </c>
      <c r="G31" s="7">
        <f>IF(Capex!$D$16="","",IF($C29&gt;=1,($C28/HLOOKUP($C29,$D$62:$BA$66,2,FALSE))*HLOOKUP(G29,$D$62:$BA$66,3,FALSE),(IF(G29&lt;=(-1),G29,0))))</f>
        <v>1696945.447375166</v>
      </c>
      <c r="H31" s="7">
        <f>IF(Capex!$D$16="","",IF($C29&gt;=1,($C28/HLOOKUP($C29,$D$62:$BA$66,2,FALSE))*HLOOKUP(H29,$D$62:$BA$66,3,FALSE),(IF(H29&lt;=(-1),H29,0))))</f>
        <v>1768556.5452543979</v>
      </c>
      <c r="I31" s="7">
        <f>IF(Capex!$D$16="","",IF($C29&gt;=1,($C28/HLOOKUP($C29,$D$62:$BA$66,2,FALSE))*HLOOKUP(I29,$D$62:$BA$66,3,FALSE),(IF(I29&lt;=(-1),I29,0))))</f>
        <v>1843189.631464134</v>
      </c>
      <c r="J31" s="7">
        <f>IF(Capex!$D$16="","",IF($C29&gt;=1,($C28/HLOOKUP($C29,$D$62:$BA$66,2,FALSE))*HLOOKUP(J29,$D$62:$BA$66,3,FALSE),(IF(J29&lt;=(-1),J29,0))))</f>
        <v>1920972.2339119201</v>
      </c>
      <c r="K31" s="7">
        <f>IF(Capex!$D$16="","",IF($C29&gt;=1,($C28/HLOOKUP($C29,$D$62:$BA$66,2,FALSE))*HLOOKUP(K29,$D$62:$BA$66,3,FALSE),(IF(K29&lt;=(-1),K29,0))))</f>
        <v>2002037.2621830013</v>
      </c>
      <c r="L31" s="7">
        <f>IF(Capex!$D$16="","",IF($C29&gt;=1,($C28/HLOOKUP($C29,$D$62:$BA$66,2,FALSE))*HLOOKUP(L29,$D$62:$BA$66,3,FALSE),(IF(L29&lt;=(-1),L29,0))))</f>
        <v>2086523.2346471241</v>
      </c>
      <c r="M31" s="7">
        <f>IF(Capex!$D$16="","",IF($C29&gt;=1,($C28/HLOOKUP($C29,$D$62:$BA$66,2,FALSE))*HLOOKUP(M29,$D$62:$BA$66,3,FALSE),(IF(M29&lt;=(-1),M29,0))))</f>
        <v>2174574.5151492334</v>
      </c>
      <c r="N31" s="7">
        <f>IF(Capex!$D$16="","",IF($C29&gt;=1,($C28/HLOOKUP($C29,$D$62:$BA$66,2,FALSE))*HLOOKUP(N29,$D$62:$BA$66,3,FALSE),(IF(N29&lt;=(-1),N29,0))))</f>
        <v>2266341.5596885304</v>
      </c>
      <c r="O31" s="7">
        <f>IF(Capex!$D$16="","",IF($C29&gt;=1,($C28/HLOOKUP($C29,$D$62:$BA$66,2,FALSE))*HLOOKUP(O29,$D$62:$BA$66,3,FALSE),(IF(O29&lt;=(-1),O29,0))))</f>
        <v>2361981.1735073873</v>
      </c>
      <c r="P31" s="7">
        <f>IF(Capex!$D$16="","",IF($C29&gt;=1,($C28/HLOOKUP($C29,$D$62:$BA$66,2,FALSE))*HLOOKUP(P29,$D$62:$BA$66,3,FALSE),(IF(P29&lt;=(-1),P29,0))))</f>
        <v>2461656.7790293987</v>
      </c>
      <c r="Q31" s="7">
        <f>IF(Capex!$D$16="","",IF($C29&gt;=1,($C28/HLOOKUP($C29,$D$62:$BA$66,2,FALSE))*HLOOKUP(Q29,$D$62:$BA$66,3,FALSE),(IF(Q29&lt;=(-1),Q29,0))))</f>
        <v>2565538.6951044383</v>
      </c>
      <c r="R31" s="7">
        <f>IF(Capex!$D$16="","",IF($C29&gt;=1,($C28/HLOOKUP($C29,$D$62:$BA$66,2,FALSE))*HLOOKUP(R29,$D$62:$BA$66,3,FALSE),(IF(R29&lt;=(-1),R29,0))))</f>
        <v>2673804.428037846</v>
      </c>
      <c r="S31" s="7">
        <f>IF(Capex!$D$16="","",IF($C29&gt;=1,($C28/HLOOKUP($C29,$D$62:$BA$66,2,FALSE))*HLOOKUP(S29,$D$62:$BA$66,3,FALSE),(IF(S29&lt;=(-1),S29,0))))</f>
        <v>2786638.9749010424</v>
      </c>
      <c r="T31" s="7">
        <f>IF(Capex!$D$16="","",IF($C29&gt;=1,($C28/HLOOKUP($C29,$D$62:$BA$66,2,FALSE))*HLOOKUP(T29,$D$62:$BA$66,3,FALSE),(IF(T29&lt;=(-1),T29,0))))</f>
        <v>2904235.139641867</v>
      </c>
      <c r="U31" s="7">
        <f>IF(Capex!$D$16="","",IF($C29&gt;=1,($C28/HLOOKUP($C29,$D$62:$BA$66,2,FALSE))*HLOOKUP(U29,$D$62:$BA$66,3,FALSE),(IF(U29&lt;=(-1),U29,0))))</f>
        <v>3026793.8625347549</v>
      </c>
      <c r="V31" s="7">
        <f>IF(Capex!$D$16="","",IF($C29&gt;=1,($C28/HLOOKUP($C29,$D$62:$BA$66,2,FALSE))*HLOOKUP(V29,$D$62:$BA$66,3,FALSE),(IF(V29&lt;=(-1),V29,0))))</f>
        <v>3154524.5635337201</v>
      </c>
      <c r="W31" s="7">
        <f>IF(Capex!$D$16="","",IF($C29&gt;=1,($C28/HLOOKUP($C29,$D$62:$BA$66,2,FALSE))*HLOOKUP(W29,$D$62:$BA$66,3,FALSE),(IF(W29&lt;=(-1),W29,0))))</f>
        <v>3287645.5001148446</v>
      </c>
      <c r="X31" s="7">
        <f>IF(Capex!$D$16="","",IF($C29&gt;=1,($C28/HLOOKUP($C29,$D$62:$BA$66,2,FALSE))*HLOOKUP(X29,$D$62:$BA$66,3,FALSE),(IF(X29&lt;=(-1),X29,0))))</f>
        <v>3426384.1402196912</v>
      </c>
      <c r="Y31" s="7">
        <f>IF(Capex!$D$16="","",IF($C29&gt;=1,($C28/HLOOKUP($C29,$D$62:$BA$66,2,FALSE))*HLOOKUP(Y29,$D$62:$BA$66,3,FALSE),(IF(Y29&lt;=(-1),Y29,0))))</f>
        <v>3570977.550936962</v>
      </c>
      <c r="Z31" s="7">
        <f>IF(Capex!$D$16="","",IF($C29&gt;=1,($C28/HLOOKUP($C29,$D$62:$BA$66,2,FALSE))*HLOOKUP(Z29,$D$62:$BA$66,3,FALSE),(IF(Z29&lt;=(-1),Z29,0))))</f>
        <v>3721672.8035865012</v>
      </c>
      <c r="AA31" s="7">
        <f>IF(Capex!$D$16="","",IF($C29&gt;=1,($C28/HLOOKUP($C29,$D$62:$BA$66,2,FALSE))*HLOOKUP(AA29,$D$62:$BA$66,3,FALSE),(IF(AA29&lt;=(-1),AA29,0))))</f>
        <v>3878727.3958978513</v>
      </c>
      <c r="AB31" s="7">
        <f>IF(Capex!$D$16="","",IF($C29&gt;=1,($C28/HLOOKUP($C29,$D$62:$BA$66,2,FALSE))*HLOOKUP(AB29,$D$62:$BA$66,3,FALSE),(IF(AB29&lt;=(-1),AB29,0))))</f>
        <v>4042409.6920047407</v>
      </c>
      <c r="AC31" s="7">
        <f>IF(Capex!$D$16="","",IF($C29&gt;=1,($C28/HLOOKUP($C29,$D$62:$BA$66,2,FALSE))*HLOOKUP(AC29,$D$62:$BA$66,3,FALSE),(IF(AC29&lt;=(-1),AC29,0))))</f>
        <v>4212999.3810073407</v>
      </c>
      <c r="AD31" s="7">
        <f>IF(Capex!$D$16="","",IF($C29&gt;=1,($C28/HLOOKUP($C29,$D$62:$BA$66,2,FALSE))*HLOOKUP(AD29,$D$62:$BA$66,3,FALSE),(IF(AD29&lt;=(-1),AD29,0))))</f>
        <v>4390787.9548858497</v>
      </c>
      <c r="AE31" s="7">
        <f>IF(Capex!$D$16="","",IF($C29&gt;=1,($C28/HLOOKUP($C29,$D$62:$BA$66,2,FALSE))*HLOOKUP(AE29,$D$62:$BA$66,3,FALSE),(IF(AE29&lt;=(-1),AE29,0))))</f>
        <v>4576079.2065820331</v>
      </c>
      <c r="AF31" s="7">
        <f>IF(Capex!$D$16="","",IF($C29&gt;=1,($C28/HLOOKUP($C29,$D$62:$BA$66,2,FALSE))*HLOOKUP(AF29,$D$62:$BA$66,3,FALSE),(IF(AF29&lt;=(-1),AF29,0))))</f>
        <v>4769189.7490997948</v>
      </c>
      <c r="AG31" s="7">
        <f>IF(Capex!$D$16="","",IF($C29&gt;=1,($C28/HLOOKUP($C29,$D$62:$BA$66,2,FALSE))*HLOOKUP(AG29,$D$62:$BA$66,3,FALSE),(IF(AG29&lt;=(-1),AG29,0))))</f>
        <v>4970449.5565118073</v>
      </c>
      <c r="AH31" s="7">
        <f>IF(Capex!$D$16="","",IF($C29&gt;=1,($C28/HLOOKUP($C29,$D$62:$BA$66,2,FALSE))*HLOOKUP(AH29,$D$62:$BA$66,3,FALSE),(IF(AH29&lt;=(-1),AH29,0))))</f>
        <v>5180202.5277966047</v>
      </c>
      <c r="AI31" s="7">
        <f>IF(Capex!$D$16="","",IF($C29&gt;=1,($C28/HLOOKUP($C29,$D$62:$BA$66,2,FALSE))*HLOOKUP(AI29,$D$62:$BA$66,3,FALSE),(IF(AI29&lt;=(-1),AI29,0))))</f>
        <v>5398807.0744696222</v>
      </c>
      <c r="AJ31" s="7">
        <f>IF(Capex!$D$16="","",IF($C29&gt;=1,($C28/HLOOKUP($C29,$D$62:$BA$66,2,FALSE))*HLOOKUP(AJ29,$D$62:$BA$66,3,FALSE),(IF(AJ29&lt;=(-1),AJ29,0))))</f>
        <v>5626636.7330122404</v>
      </c>
      <c r="AK31" s="7">
        <f>IF(Capex!$D$16="","",IF($C29&gt;=1,($C28/HLOOKUP($C29,$D$62:$BA$66,2,FALSE))*HLOOKUP(AK29,$D$62:$BA$66,3,FALSE),(IF(AK29&lt;=(-1),AK29,0))))</f>
        <v>5864080.8031453565</v>
      </c>
      <c r="AL31" s="7">
        <f>IF(Capex!$D$16="","",IF($C29&gt;=1,($C28/HLOOKUP($C29,$D$62:$BA$66,2,FALSE))*HLOOKUP(AL29,$D$62:$BA$66,3,FALSE),(IF(AL29&lt;=(-1),AL29,0))))</f>
        <v>6111545.0130380895</v>
      </c>
      <c r="AM31" s="7">
        <f>IF(Capex!$D$16="","",IF($C29&gt;=1,($C28/HLOOKUP($C29,$D$62:$BA$66,2,FALSE))*HLOOKUP(AM29,$D$62:$BA$66,3,FALSE),(IF(AM29&lt;=(-1),AM29,0))))</f>
        <v>6369452.2125882981</v>
      </c>
      <c r="AN31" s="7">
        <f>IF(Capex!$D$16="","",IF($C29&gt;=1,($C28/HLOOKUP($C29,$D$62:$BA$66,2,FALSE))*HLOOKUP(AN29,$D$62:$BA$66,3,FALSE),(IF(AN29&lt;=(-1),AN29,0))))</f>
        <v>6638243.0959595237</v>
      </c>
      <c r="AO31" s="7">
        <f>IF(Capex!$D$16="","",IF($C29&gt;=1,($C28/HLOOKUP($C29,$D$62:$BA$66,2,FALSE))*HLOOKUP(AO29,$D$62:$BA$66,3,FALSE),(IF(AO29&lt;=(-1),AO29,0))))</f>
        <v>6918376.9546090169</v>
      </c>
      <c r="AP31" s="7">
        <f>IF(Capex!$D$16="","",IF($C29&gt;=1,($C28/HLOOKUP($C29,$D$62:$BA$66,2,FALSE))*HLOOKUP(AP29,$D$62:$BA$66,3,FALSE),(IF(AP29&lt;=(-1),AP29,0))))</f>
        <v>7210332.4620935172</v>
      </c>
      <c r="AQ31" s="7">
        <f>IF(Capex!$D$16="","",IF($C29&gt;=1,($C28/HLOOKUP($C29,$D$62:$BA$66,2,FALSE))*HLOOKUP(AQ29,$D$62:$BA$66,3,FALSE),(IF(AQ29&lt;=(-1),AQ29,0))))</f>
        <v>7514608.4919938631</v>
      </c>
      <c r="AR31" s="7">
        <f>IF(Capex!$D$16="","",IF($C29&gt;=1,($C28/HLOOKUP($C29,$D$62:$BA$66,2,FALSE))*HLOOKUP(AR29,$D$62:$BA$66,3,FALSE),(IF(AR29&lt;=(-1),AR29,0))))</f>
        <v>7831724.9703560034</v>
      </c>
      <c r="AS31" s="7">
        <f>IF(Capex!$D$16="","",IF($C29&gt;=1,($C28/HLOOKUP($C29,$D$62:$BA$66,2,FALSE))*HLOOKUP(AS29,$D$62:$BA$66,3,FALSE),(IF(AS29&lt;=(-1),AS29,0))))</f>
        <v>8162223.7641050266</v>
      </c>
      <c r="AT31" s="7">
        <f>IF(Capex!$D$16="","",IF($C29&gt;=1,($C28/HLOOKUP($C29,$D$62:$BA$66,2,FALSE))*HLOOKUP(AT29,$D$62:$BA$66,3,FALSE),(IF(AT29&lt;=(-1),AT29,0))))</f>
        <v>8506669.6069502607</v>
      </c>
      <c r="AU31" s="7">
        <f>IF(Capex!$D$16="","",IF($C29&gt;=1,($C28/HLOOKUP($C29,$D$62:$BA$66,2,FALSE))*HLOOKUP(AU29,$D$62:$BA$66,3,FALSE),(IF(AU29&lt;=(-1),AU29,0))))</f>
        <v>8865651.0643635597</v>
      </c>
      <c r="AV31" s="7">
        <f>IF(Capex!$D$16="","",IF($C29&gt;=1,($C28/HLOOKUP($C29,$D$62:$BA$66,2,FALSE))*HLOOKUP(AV29,$D$62:$BA$66,3,FALSE),(IF(AV29&lt;=(-1),AV29,0))))</f>
        <v>9239781.5392797031</v>
      </c>
      <c r="AW31" s="7">
        <f>IF(Capex!$D$16="","",IF($C29&gt;=1,($C28/HLOOKUP($C29,$D$62:$BA$66,2,FALSE))*HLOOKUP(AW29,$D$62:$BA$66,3,FALSE),(IF(AW29&lt;=(-1),AW29,0))))</f>
        <v>9629700.320237305</v>
      </c>
      <c r="AX31" s="7">
        <f>IF(Capex!$D$16="","",IF($C29&gt;=1,($C28/HLOOKUP($C29,$D$62:$BA$66,2,FALSE))*HLOOKUP(AX29,$D$62:$BA$66,3,FALSE),(IF(AX29&lt;=(-1),AX29,0))))</f>
        <v>10036073.673751321</v>
      </c>
      <c r="AY31" s="7">
        <f>IF(Capex!$D$16="","",IF($C29&gt;=1,($C28/HLOOKUP($C29,$D$62:$BA$66,2,FALSE))*HLOOKUP(AY29,$D$62:$BA$66,3,FALSE),(IF(AY29&lt;=(-1),AY29,0))))</f>
        <v>10459595.982783627</v>
      </c>
      <c r="AZ31" s="7">
        <f>IF(Capex!$D$16="","",IF($C29&gt;=1,($C28/HLOOKUP($C29,$D$62:$BA$66,2,FALSE))*HLOOKUP(AZ29,$D$62:$BA$66,3,FALSE),(IF(AZ29&lt;=(-1),AZ29,0))))</f>
        <v>10900990.933257096</v>
      </c>
      <c r="BA31" s="7">
        <f>IF(Capex!$D$16="","",IF($C29&gt;=1,($C28/HLOOKUP($C29,$D$62:$BA$66,2,FALSE))*HLOOKUP(BA29,$D$62:$BA$66,3,FALSE),(IF(BA29&lt;=(-1),BA29,0))))</f>
        <v>11361012.750640545</v>
      </c>
      <c r="BB31" s="7" t="e">
        <f>IF(Capex!$D$16="","",IF($C29&gt;=1,($C28/HLOOKUP($C29,$D$62:$BA$66,2,FALSE))*HLOOKUP(BB29,$D$62:$BA$66,3,FALSE),(IF(BB29&lt;=(-1),BB29,0))))</f>
        <v>#N/A</v>
      </c>
      <c r="BC31" s="7" t="e">
        <f>IF(Capex!$D$16="","",IF($C29&gt;=1,($C28/HLOOKUP($C29,$D$62:$BA$66,2,FALSE))*HLOOKUP(BC29,$D$62:$BA$66,3,FALSE),(IF(BC29&lt;=(-1),BC29,0))))</f>
        <v>#N/A</v>
      </c>
    </row>
    <row r="32" spans="2:55">
      <c r="B32" s="3" t="s">
        <v>25</v>
      </c>
      <c r="D32" s="7">
        <f>IF(Capex!$D$16="","",IF($C29&gt;=1,($C28/HLOOKUP($C29,$D$62:$BA$66,2,FALSE))*HLOOKUP(D29,$D$62:$BA$66,4,FALSE),(IF(D29&lt;=(-1),D29,0))))</f>
        <v>10096731.587319221</v>
      </c>
      <c r="E32" s="7">
        <f>IF(Capex!$D$16="","",IF($C29&gt;=1,($C28/HLOOKUP($C29,$D$62:$BA$66,2,FALSE))*HLOOKUP(E29,$D$62:$BA$66,4,FALSE),(IF(E29&lt;=(-1),E29,0))))</f>
        <v>10033471.887682524</v>
      </c>
      <c r="F32" s="7">
        <f>IF(Capex!$D$16="","",IF($C29&gt;=1,($C28/HLOOKUP($C29,$D$62:$BA$66,2,FALSE))*HLOOKUP(F29,$D$62:$BA$66,4,FALSE),(IF(F29&lt;=(-1),F29,0))))</f>
        <v>9967542.628721159</v>
      </c>
      <c r="G32" s="7">
        <f>IF(Capex!$D$16="","",IF($C29&gt;=1,($C28/HLOOKUP($C29,$D$62:$BA$66,2,FALSE))*HLOOKUP(G29,$D$62:$BA$66,4,FALSE),(IF(G29&lt;=(-1),G29,0))))</f>
        <v>9898831.155031627</v>
      </c>
      <c r="H32" s="7">
        <f>IF(Capex!$D$16="","",IF($C29&gt;=1,($C28/HLOOKUP($C29,$D$62:$BA$66,2,FALSE))*HLOOKUP(H29,$D$62:$BA$66,4,FALSE),(IF(H29&lt;=(-1),H29,0))))</f>
        <v>9827220.0571523961</v>
      </c>
      <c r="I32" s="7">
        <f>IF(Capex!$D$16="","",IF($C29&gt;=1,($C28/HLOOKUP($C29,$D$62:$BA$66,2,FALSE))*HLOOKUP(I29,$D$62:$BA$66,4,FALSE),(IF(I29&lt;=(-1),I29,0))))</f>
        <v>9752586.9709426593</v>
      </c>
      <c r="J32" s="7">
        <f>IF(Capex!$D$16="","",IF($C29&gt;=1,($C28/HLOOKUP($C29,$D$62:$BA$66,2,FALSE))*HLOOKUP(J29,$D$62:$BA$66,4,FALSE),(IF(J29&lt;=(-1),J29,0))))</f>
        <v>9674804.3684948739</v>
      </c>
      <c r="K32" s="7">
        <f>IF(Capex!$D$16="","",IF($C29&gt;=1,($C28/HLOOKUP($C29,$D$62:$BA$66,2,FALSE))*HLOOKUP(K29,$D$62:$BA$66,4,FALSE),(IF(K29&lt;=(-1),K29,0))))</f>
        <v>9593739.3402237911</v>
      </c>
      <c r="L32" s="7">
        <f>IF(Capex!$D$16="","",IF($C29&gt;=1,($C28/HLOOKUP($C29,$D$62:$BA$66,2,FALSE))*HLOOKUP(L29,$D$62:$BA$66,4,FALSE),(IF(L29&lt;=(-1),L29,0))))</f>
        <v>9509253.3677596692</v>
      </c>
      <c r="M32" s="7">
        <f>IF(Capex!$D$16="","",IF($C29&gt;=1,($C28/HLOOKUP($C29,$D$62:$BA$66,2,FALSE))*HLOOKUP(M29,$D$62:$BA$66,4,FALSE),(IF(M29&lt;=(-1),M29,0))))</f>
        <v>9421202.0872575603</v>
      </c>
      <c r="N32" s="7">
        <f>IF(Capex!$D$16="","",IF($C29&gt;=1,($C28/HLOOKUP($C29,$D$62:$BA$66,2,FALSE))*HLOOKUP(N29,$D$62:$BA$66,4,FALSE),(IF(N29&lt;=(-1),N29,0))))</f>
        <v>9329435.0427182633</v>
      </c>
      <c r="O32" s="7">
        <f>IF(Capex!$D$16="","",IF($C29&gt;=1,($C28/HLOOKUP($C29,$D$62:$BA$66,2,FALSE))*HLOOKUP(O29,$D$62:$BA$66,4,FALSE),(IF(O29&lt;=(-1),O29,0))))</f>
        <v>9233795.4288994055</v>
      </c>
      <c r="P32" s="7">
        <f>IF(Capex!$D$16="","",IF($C29&gt;=1,($C28/HLOOKUP($C29,$D$62:$BA$66,2,FALSE))*HLOOKUP(P29,$D$62:$BA$66,4,FALSE),(IF(P29&lt;=(-1),P29,0))))</f>
        <v>9134119.8233773932</v>
      </c>
      <c r="Q32" s="7">
        <f>IF(Capex!$D$16="","",IF($C29&gt;=1,($C28/HLOOKUP($C29,$D$62:$BA$66,2,FALSE))*HLOOKUP(Q29,$D$62:$BA$66,4,FALSE),(IF(Q29&lt;=(-1),Q29,0))))</f>
        <v>9030237.9073023554</v>
      </c>
      <c r="R32" s="7">
        <f>IF(Capex!$D$16="","",IF($C29&gt;=1,($C28/HLOOKUP($C29,$D$62:$BA$66,2,FALSE))*HLOOKUP(R29,$D$62:$BA$66,4,FALSE),(IF(R29&lt;=(-1),R29,0))))</f>
        <v>8921972.1743689459</v>
      </c>
      <c r="S32" s="7">
        <f>IF(Capex!$D$16="","",IF($C29&gt;=1,($C28/HLOOKUP($C29,$D$62:$BA$66,2,FALSE))*HLOOKUP(S29,$D$62:$BA$66,4,FALSE),(IF(S29&lt;=(-1),S29,0))))</f>
        <v>8809137.6275057513</v>
      </c>
      <c r="T32" s="7">
        <f>IF(Capex!$D$16="","",IF($C29&gt;=1,($C28/HLOOKUP($C29,$D$62:$BA$66,2,FALSE))*HLOOKUP(T29,$D$62:$BA$66,4,FALSE),(IF(T29&lt;=(-1),T29,0))))</f>
        <v>8691541.4627649263</v>
      </c>
      <c r="U32" s="7">
        <f>IF(Capex!$D$16="","",IF($C29&gt;=1,($C28/HLOOKUP($C29,$D$62:$BA$66,2,FALSE))*HLOOKUP(U29,$D$62:$BA$66,4,FALSE),(IF(U29&lt;=(-1),U29,0))))</f>
        <v>8568982.7398720384</v>
      </c>
      <c r="V32" s="7">
        <f>IF(Capex!$D$16="","",IF($C29&gt;=1,($C28/HLOOKUP($C29,$D$62:$BA$66,2,FALSE))*HLOOKUP(V29,$D$62:$BA$66,4,FALSE),(IF(V29&lt;=(-1),V29,0))))</f>
        <v>8441252.0388730727</v>
      </c>
      <c r="W32" s="7">
        <f>IF(Capex!$D$16="","",IF($C29&gt;=1,($C28/HLOOKUP($C29,$D$62:$BA$66,2,FALSE))*HLOOKUP(W29,$D$62:$BA$66,4,FALSE),(IF(W29&lt;=(-1),W29,0))))</f>
        <v>8308131.1022919482</v>
      </c>
      <c r="X32" s="7">
        <f>IF(Capex!$D$16="","",IF($C29&gt;=1,($C28/HLOOKUP($C29,$D$62:$BA$66,2,FALSE))*HLOOKUP(X29,$D$62:$BA$66,4,FALSE),(IF(X29&lt;=(-1),X29,0))))</f>
        <v>8169392.4621871011</v>
      </c>
      <c r="Y32" s="7">
        <f>IF(Capex!$D$16="","",IF($C29&gt;=1,($C28/HLOOKUP($C29,$D$62:$BA$66,2,FALSE))*HLOOKUP(Y29,$D$62:$BA$66,4,FALSE),(IF(Y29&lt;=(-1),Y29,0))))</f>
        <v>8024799.0514698317</v>
      </c>
      <c r="Z32" s="7">
        <f>IF(Capex!$D$16="","",IF($C29&gt;=1,($C28/HLOOKUP($C29,$D$62:$BA$66,2,FALSE))*HLOOKUP(Z29,$D$62:$BA$66,4,FALSE),(IF(Z29&lt;=(-1),Z29,0))))</f>
        <v>7874103.7988202916</v>
      </c>
      <c r="AA32" s="7">
        <f>IF(Capex!$D$16="","",IF($C29&gt;=1,($C28/HLOOKUP($C29,$D$62:$BA$66,2,FALSE))*HLOOKUP(AA29,$D$62:$BA$66,4,FALSE),(IF(AA29&lt;=(-1),AA29,0))))</f>
        <v>7717049.206508941</v>
      </c>
      <c r="AB32" s="7">
        <f>IF(Capex!$D$16="","",IF($C29&gt;=1,($C28/HLOOKUP($C29,$D$62:$BA$66,2,FALSE))*HLOOKUP(AB29,$D$62:$BA$66,4,FALSE),(IF(AB29&lt;=(-1),AB29,0))))</f>
        <v>7553366.910402053</v>
      </c>
      <c r="AC32" s="7">
        <f>IF(Capex!$D$16="","",IF($C29&gt;=1,($C28/HLOOKUP($C29,$D$62:$BA$66,2,FALSE))*HLOOKUP(AC29,$D$62:$BA$66,4,FALSE),(IF(AC29&lt;=(-1),AC29,0))))</f>
        <v>7382777.2213994516</v>
      </c>
      <c r="AD32" s="7">
        <f>IF(Capex!$D$16="","",IF($C29&gt;=1,($C28/HLOOKUP($C29,$D$62:$BA$66,2,FALSE))*HLOOKUP(AD29,$D$62:$BA$66,4,FALSE),(IF(AD29&lt;=(-1),AD29,0))))</f>
        <v>7204988.6475209445</v>
      </c>
      <c r="AE32" s="7">
        <f>IF(Capex!$D$16="","",IF($C29&gt;=1,($C28/HLOOKUP($C29,$D$62:$BA$66,2,FALSE))*HLOOKUP(AE29,$D$62:$BA$66,4,FALSE),(IF(AE29&lt;=(-1),AE29,0))))</f>
        <v>7019697.3958247602</v>
      </c>
      <c r="AF32" s="7">
        <f>IF(Capex!$D$16="","",IF($C29&gt;=1,($C28/HLOOKUP($C29,$D$62:$BA$66,2,FALSE))*HLOOKUP(AF29,$D$62:$BA$66,4,FALSE),(IF(AF29&lt;=(-1),AF29,0))))</f>
        <v>6826586.8533069976</v>
      </c>
      <c r="AG32" s="7">
        <f>IF(Capex!$D$16="","",IF($C29&gt;=1,($C28/HLOOKUP($C29,$D$62:$BA$66,2,FALSE))*HLOOKUP(AG29,$D$62:$BA$66,4,FALSE),(IF(AG29&lt;=(-1),AG29,0))))</f>
        <v>6625327.045894986</v>
      </c>
      <c r="AH32" s="7">
        <f>IF(Capex!$D$16="","",IF($C29&gt;=1,($C28/HLOOKUP($C29,$D$62:$BA$66,2,FALSE))*HLOOKUP(AH29,$D$62:$BA$66,4,FALSE),(IF(AH29&lt;=(-1),AH29,0))))</f>
        <v>6415574.0746101886</v>
      </c>
      <c r="AI32" s="7">
        <f>IF(Capex!$D$16="","",IF($C29&gt;=1,($C28/HLOOKUP($C29,$D$62:$BA$66,2,FALSE))*HLOOKUP(AI29,$D$62:$BA$66,4,FALSE),(IF(AI29&lt;=(-1),AI29,0))))</f>
        <v>6196969.527937171</v>
      </c>
      <c r="AJ32" s="7">
        <f>IF(Capex!$D$16="","",IF($C29&gt;=1,($C28/HLOOKUP($C29,$D$62:$BA$66,2,FALSE))*HLOOKUP(AJ29,$D$62:$BA$66,4,FALSE),(IF(AJ29&lt;=(-1),AJ29,0))))</f>
        <v>5969139.8693945529</v>
      </c>
      <c r="AK32" s="7">
        <f>IF(Capex!$D$16="","",IF($C29&gt;=1,($C28/HLOOKUP($C29,$D$62:$BA$66,2,FALSE))*HLOOKUP(AK29,$D$62:$BA$66,4,FALSE),(IF(AK29&lt;=(-1),AK29,0))))</f>
        <v>5731695.7992614368</v>
      </c>
      <c r="AL32" s="7">
        <f>IF(Capex!$D$16="","",IF($C29&gt;=1,($C28/HLOOKUP($C29,$D$62:$BA$66,2,FALSE))*HLOOKUP(AL29,$D$62:$BA$66,4,FALSE),(IF(AL29&lt;=(-1),AL29,0))))</f>
        <v>5484231.5893687038</v>
      </c>
      <c r="AM32" s="7">
        <f>IF(Capex!$D$16="","",IF($C29&gt;=1,($C28/HLOOKUP($C29,$D$62:$BA$66,2,FALSE))*HLOOKUP(AM29,$D$62:$BA$66,4,FALSE),(IF(AM29&lt;=(-1),AM29,0))))</f>
        <v>5226324.3898184951</v>
      </c>
      <c r="AN32" s="7">
        <f>IF(Capex!$D$16="","",IF($C29&gt;=1,($C28/HLOOKUP($C29,$D$62:$BA$66,2,FALSE))*HLOOKUP(AN29,$D$62:$BA$66,4,FALSE),(IF(AN29&lt;=(-1),AN29,0))))</f>
        <v>4957533.5064472686</v>
      </c>
      <c r="AO32" s="7">
        <f>IF(Capex!$D$16="","",IF($C29&gt;=1,($C28/HLOOKUP($C29,$D$62:$BA$66,2,FALSE))*HLOOKUP(AO29,$D$62:$BA$66,4,FALSE),(IF(AO29&lt;=(-1),AO29,0))))</f>
        <v>4677399.6477977764</v>
      </c>
      <c r="AP32" s="7">
        <f>IF(Capex!$D$16="","",IF($C29&gt;=1,($C28/HLOOKUP($C29,$D$62:$BA$66,2,FALSE))*HLOOKUP(AP29,$D$62:$BA$66,4,FALSE),(IF(AP29&lt;=(-1),AP29,0))))</f>
        <v>4385444.1403132752</v>
      </c>
      <c r="AQ32" s="7">
        <f>IF(Capex!$D$16="","",IF($C29&gt;=1,($C28/HLOOKUP($C29,$D$62:$BA$66,2,FALSE))*HLOOKUP(AQ29,$D$62:$BA$66,4,FALSE),(IF(AQ29&lt;=(-1),AQ29,0))))</f>
        <v>4081168.1104129297</v>
      </c>
      <c r="AR32" s="7">
        <f>IF(Capex!$D$16="","",IF($C29&gt;=1,($C28/HLOOKUP($C29,$D$62:$BA$66,2,FALSE))*HLOOKUP(AR29,$D$62:$BA$66,4,FALSE),(IF(AR29&lt;=(-1),AR29,0))))</f>
        <v>3764051.6320507894</v>
      </c>
      <c r="AS32" s="7">
        <f>IF(Capex!$D$16="","",IF($C29&gt;=1,($C28/HLOOKUP($C29,$D$62:$BA$66,2,FALSE))*HLOOKUP(AS29,$D$62:$BA$66,4,FALSE),(IF(AS29&lt;=(-1),AS29,0))))</f>
        <v>3433552.8383017662</v>
      </c>
      <c r="AT32" s="7">
        <f>IF(Capex!$D$16="","",IF($C29&gt;=1,($C28/HLOOKUP($C29,$D$62:$BA$66,2,FALSE))*HLOOKUP(AT29,$D$62:$BA$66,4,FALSE),(IF(AT29&lt;=(-1),AT29,0))))</f>
        <v>3089106.9954565326</v>
      </c>
      <c r="AU32" s="7">
        <f>IF(Capex!$D$16="","",IF($C29&gt;=1,($C28/HLOOKUP($C29,$D$62:$BA$66,2,FALSE))*HLOOKUP(AU29,$D$62:$BA$66,4,FALSE),(IF(AU29&lt;=(-1),AU29,0))))</f>
        <v>2730125.5380432331</v>
      </c>
      <c r="AV32" s="7">
        <f>IF(Capex!$D$16="","",IF($C29&gt;=1,($C28/HLOOKUP($C29,$D$62:$BA$66,2,FALSE))*HLOOKUP(AV29,$D$62:$BA$66,4,FALSE),(IF(AV29&lt;=(-1),AV29,0))))</f>
        <v>2355995.0631270898</v>
      </c>
      <c r="AW32" s="7">
        <f>IF(Capex!$D$16="","",IF($C29&gt;=1,($C28/HLOOKUP($C29,$D$62:$BA$66,2,FALSE))*HLOOKUP(AW29,$D$62:$BA$66,4,FALSE),(IF(AW29&lt;=(-1),AW29,0))))</f>
        <v>1966076.282169488</v>
      </c>
      <c r="AX32" s="7">
        <f>IF(Capex!$D$16="","",IF($C29&gt;=1,($C28/HLOOKUP($C29,$D$62:$BA$66,2,FALSE))*HLOOKUP(AX29,$D$62:$BA$66,4,FALSE),(IF(AX29&lt;=(-1),AX29,0))))</f>
        <v>1559702.9286554717</v>
      </c>
      <c r="AY32" s="7">
        <f>IF(Capex!$D$16="","",IF($C29&gt;=1,($C28/HLOOKUP($C29,$D$62:$BA$66,2,FALSE))*HLOOKUP(AY29,$D$62:$BA$66,4,FALSE),(IF(AY29&lt;=(-1),AY29,0))))</f>
        <v>1136180.619623167</v>
      </c>
      <c r="AZ32" s="7">
        <f>IF(Capex!$D$16="","",IF($C29&gt;=1,($C28/HLOOKUP($C29,$D$62:$BA$66,2,FALSE))*HLOOKUP(AZ29,$D$62:$BA$66,4,FALSE),(IF(AZ29&lt;=(-1),AZ29,0))))</f>
        <v>694785.66914969729</v>
      </c>
      <c r="BA32" s="7">
        <f>IF(Capex!$D$16="","",IF($C29&gt;=1,($C28/HLOOKUP($C29,$D$62:$BA$66,2,FALSE))*HLOOKUP(BA29,$D$62:$BA$66,4,FALSE),(IF(BA29&lt;=(-1),BA29,0))))</f>
        <v>234763.85176624774</v>
      </c>
      <c r="BB32" s="7" t="e">
        <f>IF(Capex!$D$16="","",IF($C29&gt;=1,($C28/HLOOKUP($C29,$D$62:$BA$66,2,FALSE))*HLOOKUP(BB29,$D$62:$BA$66,4,FALSE),(IF(BB29&lt;=(-1),BB29,0))))</f>
        <v>#N/A</v>
      </c>
      <c r="BC32" s="7" t="e">
        <f>IF(Capex!$D$16="","",IF($C29&gt;=1,($C28/HLOOKUP($C29,$D$62:$BA$66,2,FALSE))*HLOOKUP(BC29,$D$62:$BA$66,4,FALSE),(IF(BC29&lt;=(-1),BC29,0))))</f>
        <v>#N/A</v>
      </c>
    </row>
    <row r="33" spans="2:55">
      <c r="B33" s="3" t="s">
        <v>26</v>
      </c>
      <c r="D33" s="7">
        <f>IF(Capex!$D$16="","",IF($C29&gt;=1,($C28/HLOOKUP($C29,$D$62:$BA$66,2,FALSE))*HLOOKUP(D29,$D$62:$BA$66,5,FALSE),(IF(D29&lt;=(-1),D29,0))))</f>
        <v>11595776.602406792</v>
      </c>
      <c r="E33" s="7">
        <f>IF(Capex!$D$16="","",IF($C29&gt;=1,($C28/HLOOKUP($C29,$D$62:$BA$66,2,FALSE))*HLOOKUP(E29,$D$62:$BA$66,5,FALSE),(IF(E29&lt;=(-1),E29,0))))</f>
        <v>11595776.602406792</v>
      </c>
      <c r="F33" s="7">
        <f>IF(Capex!$D$16="","",IF($C29&gt;=1,($C28/HLOOKUP($C29,$D$62:$BA$66,2,FALSE))*HLOOKUP(F29,$D$62:$BA$66,5,FALSE),(IF(F29&lt;=(-1),F29,0))))</f>
        <v>11595776.602406792</v>
      </c>
      <c r="G33" s="7">
        <f>IF(Capex!$D$16="","",IF($C29&gt;=1,($C28/HLOOKUP($C29,$D$62:$BA$66,2,FALSE))*HLOOKUP(G29,$D$62:$BA$66,5,FALSE),(IF(G29&lt;=(-1),G29,0))))</f>
        <v>11595776.602406792</v>
      </c>
      <c r="H33" s="7">
        <f>IF(Capex!$D$16="","",IF($C29&gt;=1,($C28/HLOOKUP($C29,$D$62:$BA$66,2,FALSE))*HLOOKUP(H29,$D$62:$BA$66,5,FALSE),(IF(H29&lt;=(-1),H29,0))))</f>
        <v>11595776.602406792</v>
      </c>
      <c r="I33" s="7">
        <f>IF(Capex!$D$16="","",IF($C29&gt;=1,($C28/HLOOKUP($C29,$D$62:$BA$66,2,FALSE))*HLOOKUP(I29,$D$62:$BA$66,5,FALSE),(IF(I29&lt;=(-1),I29,0))))</f>
        <v>11595776.602406792</v>
      </c>
      <c r="J33" s="7">
        <f>IF(Capex!$D$16="","",IF($C29&gt;=1,($C28/HLOOKUP($C29,$D$62:$BA$66,2,FALSE))*HLOOKUP(J29,$D$62:$BA$66,5,FALSE),(IF(J29&lt;=(-1),J29,0))))</f>
        <v>11595776.602406792</v>
      </c>
      <c r="K33" s="7">
        <f>IF(Capex!$D$16="","",IF($C29&gt;=1,($C28/HLOOKUP($C29,$D$62:$BA$66,2,FALSE))*HLOOKUP(K29,$D$62:$BA$66,5,FALSE),(IF(K29&lt;=(-1),K29,0))))</f>
        <v>11595776.602406792</v>
      </c>
      <c r="L33" s="7">
        <f>IF(Capex!$D$16="","",IF($C29&gt;=1,($C28/HLOOKUP($C29,$D$62:$BA$66,2,FALSE))*HLOOKUP(L29,$D$62:$BA$66,5,FALSE),(IF(L29&lt;=(-1),L29,0))))</f>
        <v>11595776.602406792</v>
      </c>
      <c r="M33" s="7">
        <f>IF(Capex!$D$16="","",IF($C29&gt;=1,($C28/HLOOKUP($C29,$D$62:$BA$66,2,FALSE))*HLOOKUP(M29,$D$62:$BA$66,5,FALSE),(IF(M29&lt;=(-1),M29,0))))</f>
        <v>11595776.602406792</v>
      </c>
      <c r="N33" s="7">
        <f>IF(Capex!$D$16="","",IF($C29&gt;=1,($C28/HLOOKUP($C29,$D$62:$BA$66,2,FALSE))*HLOOKUP(N29,$D$62:$BA$66,5,FALSE),(IF(N29&lt;=(-1),N29,0))))</f>
        <v>11595776.602406792</v>
      </c>
      <c r="O33" s="7">
        <f>IF(Capex!$D$16="","",IF($C29&gt;=1,($C28/HLOOKUP($C29,$D$62:$BA$66,2,FALSE))*HLOOKUP(O29,$D$62:$BA$66,5,FALSE),(IF(O29&lt;=(-1),O29,0))))</f>
        <v>11595776.602406792</v>
      </c>
      <c r="P33" s="7">
        <f>IF(Capex!$D$16="","",IF($C29&gt;=1,($C28/HLOOKUP($C29,$D$62:$BA$66,2,FALSE))*HLOOKUP(P29,$D$62:$BA$66,5,FALSE),(IF(P29&lt;=(-1),P29,0))))</f>
        <v>11595776.602406792</v>
      </c>
      <c r="Q33" s="7">
        <f>IF(Capex!$D$16="","",IF($C29&gt;=1,($C28/HLOOKUP($C29,$D$62:$BA$66,2,FALSE))*HLOOKUP(Q29,$D$62:$BA$66,5,FALSE),(IF(Q29&lt;=(-1),Q29,0))))</f>
        <v>11595776.602406792</v>
      </c>
      <c r="R33" s="7">
        <f>IF(Capex!$D$16="","",IF($C29&gt;=1,($C28/HLOOKUP($C29,$D$62:$BA$66,2,FALSE))*HLOOKUP(R29,$D$62:$BA$66,5,FALSE),(IF(R29&lt;=(-1),R29,0))))</f>
        <v>11595776.602406792</v>
      </c>
      <c r="S33" s="7">
        <f>IF(Capex!$D$16="","",IF($C29&gt;=1,($C28/HLOOKUP($C29,$D$62:$BA$66,2,FALSE))*HLOOKUP(S29,$D$62:$BA$66,5,FALSE),(IF(S29&lt;=(-1),S29,0))))</f>
        <v>11595776.602406792</v>
      </c>
      <c r="T33" s="7">
        <f>IF(Capex!$D$16="","",IF($C29&gt;=1,($C28/HLOOKUP($C29,$D$62:$BA$66,2,FALSE))*HLOOKUP(T29,$D$62:$BA$66,5,FALSE),(IF(T29&lt;=(-1),T29,0))))</f>
        <v>11595776.602406792</v>
      </c>
      <c r="U33" s="7">
        <f>IF(Capex!$D$16="","",IF($C29&gt;=1,($C28/HLOOKUP($C29,$D$62:$BA$66,2,FALSE))*HLOOKUP(U29,$D$62:$BA$66,5,FALSE),(IF(U29&lt;=(-1),U29,0))))</f>
        <v>11595776.602406792</v>
      </c>
      <c r="V33" s="7">
        <f>IF(Capex!$D$16="","",IF($C29&gt;=1,($C28/HLOOKUP($C29,$D$62:$BA$66,2,FALSE))*HLOOKUP(V29,$D$62:$BA$66,5,FALSE),(IF(V29&lt;=(-1),V29,0))))</f>
        <v>11595776.602406792</v>
      </c>
      <c r="W33" s="7">
        <f>IF(Capex!$D$16="","",IF($C29&gt;=1,($C28/HLOOKUP($C29,$D$62:$BA$66,2,FALSE))*HLOOKUP(W29,$D$62:$BA$66,5,FALSE),(IF(W29&lt;=(-1),W29,0))))</f>
        <v>11595776.602406792</v>
      </c>
      <c r="X33" s="7">
        <f>IF(Capex!$D$16="","",IF($C29&gt;=1,($C28/HLOOKUP($C29,$D$62:$BA$66,2,FALSE))*HLOOKUP(X29,$D$62:$BA$66,5,FALSE),(IF(X29&lt;=(-1),X29,0))))</f>
        <v>11595776.602406792</v>
      </c>
      <c r="Y33" s="7">
        <f>IF(Capex!$D$16="","",IF($C29&gt;=1,($C28/HLOOKUP($C29,$D$62:$BA$66,2,FALSE))*HLOOKUP(Y29,$D$62:$BA$66,5,FALSE),(IF(Y29&lt;=(-1),Y29,0))))</f>
        <v>11595776.602406792</v>
      </c>
      <c r="Z33" s="7">
        <f>IF(Capex!$D$16="","",IF($C29&gt;=1,($C28/HLOOKUP($C29,$D$62:$BA$66,2,FALSE))*HLOOKUP(Z29,$D$62:$BA$66,5,FALSE),(IF(Z29&lt;=(-1),Z29,0))))</f>
        <v>11595776.602406792</v>
      </c>
      <c r="AA33" s="7">
        <f>IF(Capex!$D$16="","",IF($C29&gt;=1,($C28/HLOOKUP($C29,$D$62:$BA$66,2,FALSE))*HLOOKUP(AA29,$D$62:$BA$66,5,FALSE),(IF(AA29&lt;=(-1),AA29,0))))</f>
        <v>11595776.602406792</v>
      </c>
      <c r="AB33" s="7">
        <f>IF(Capex!$D$16="","",IF($C29&gt;=1,($C28/HLOOKUP($C29,$D$62:$BA$66,2,FALSE))*HLOOKUP(AB29,$D$62:$BA$66,5,FALSE),(IF(AB29&lt;=(-1),AB29,0))))</f>
        <v>11595776.602406792</v>
      </c>
      <c r="AC33" s="7">
        <f>IF(Capex!$D$16="","",IF($C29&gt;=1,($C28/HLOOKUP($C29,$D$62:$BA$66,2,FALSE))*HLOOKUP(AC29,$D$62:$BA$66,5,FALSE),(IF(AC29&lt;=(-1),AC29,0))))</f>
        <v>11595776.602406792</v>
      </c>
      <c r="AD33" s="7">
        <f>IF(Capex!$D$16="","",IF($C29&gt;=1,($C28/HLOOKUP($C29,$D$62:$BA$66,2,FALSE))*HLOOKUP(AD29,$D$62:$BA$66,5,FALSE),(IF(AD29&lt;=(-1),AD29,0))))</f>
        <v>11595776.602406792</v>
      </c>
      <c r="AE33" s="7">
        <f>IF(Capex!$D$16="","",IF($C29&gt;=1,($C28/HLOOKUP($C29,$D$62:$BA$66,2,FALSE))*HLOOKUP(AE29,$D$62:$BA$66,5,FALSE),(IF(AE29&lt;=(-1),AE29,0))))</f>
        <v>11595776.602406792</v>
      </c>
      <c r="AF33" s="7">
        <f>IF(Capex!$D$16="","",IF($C29&gt;=1,($C28/HLOOKUP($C29,$D$62:$BA$66,2,FALSE))*HLOOKUP(AF29,$D$62:$BA$66,5,FALSE),(IF(AF29&lt;=(-1),AF29,0))))</f>
        <v>11595776.602406792</v>
      </c>
      <c r="AG33" s="7">
        <f>IF(Capex!$D$16="","",IF($C29&gt;=1,($C28/HLOOKUP($C29,$D$62:$BA$66,2,FALSE))*HLOOKUP(AG29,$D$62:$BA$66,5,FALSE),(IF(AG29&lt;=(-1),AG29,0))))</f>
        <v>11595776.602406792</v>
      </c>
      <c r="AH33" s="7">
        <f>IF(Capex!$D$16="","",IF($C29&gt;=1,($C28/HLOOKUP($C29,$D$62:$BA$66,2,FALSE))*HLOOKUP(AH29,$D$62:$BA$66,5,FALSE),(IF(AH29&lt;=(-1),AH29,0))))</f>
        <v>11595776.602406792</v>
      </c>
      <c r="AI33" s="7">
        <f>IF(Capex!$D$16="","",IF($C29&gt;=1,($C28/HLOOKUP($C29,$D$62:$BA$66,2,FALSE))*HLOOKUP(AI29,$D$62:$BA$66,5,FALSE),(IF(AI29&lt;=(-1),AI29,0))))</f>
        <v>11595776.602406792</v>
      </c>
      <c r="AJ33" s="7">
        <f>IF(Capex!$D$16="","",IF($C29&gt;=1,($C28/HLOOKUP($C29,$D$62:$BA$66,2,FALSE))*HLOOKUP(AJ29,$D$62:$BA$66,5,FALSE),(IF(AJ29&lt;=(-1),AJ29,0))))</f>
        <v>11595776.602406792</v>
      </c>
      <c r="AK33" s="7">
        <f>IF(Capex!$D$16="","",IF($C29&gt;=1,($C28/HLOOKUP($C29,$D$62:$BA$66,2,FALSE))*HLOOKUP(AK29,$D$62:$BA$66,5,FALSE),(IF(AK29&lt;=(-1),AK29,0))))</f>
        <v>11595776.602406792</v>
      </c>
      <c r="AL33" s="7">
        <f>IF(Capex!$D$16="","",IF($C29&gt;=1,($C28/HLOOKUP($C29,$D$62:$BA$66,2,FALSE))*HLOOKUP(AL29,$D$62:$BA$66,5,FALSE),(IF(AL29&lt;=(-1),AL29,0))))</f>
        <v>11595776.602406792</v>
      </c>
      <c r="AM33" s="7">
        <f>IF(Capex!$D$16="","",IF($C29&gt;=1,($C28/HLOOKUP($C29,$D$62:$BA$66,2,FALSE))*HLOOKUP(AM29,$D$62:$BA$66,5,FALSE),(IF(AM29&lt;=(-1),AM29,0))))</f>
        <v>11595776.602406792</v>
      </c>
      <c r="AN33" s="7">
        <f>IF(Capex!$D$16="","",IF($C29&gt;=1,($C28/HLOOKUP($C29,$D$62:$BA$66,2,FALSE))*HLOOKUP(AN29,$D$62:$BA$66,5,FALSE),(IF(AN29&lt;=(-1),AN29,0))))</f>
        <v>11595776.602406792</v>
      </c>
      <c r="AO33" s="7">
        <f>IF(Capex!$D$16="","",IF($C29&gt;=1,($C28/HLOOKUP($C29,$D$62:$BA$66,2,FALSE))*HLOOKUP(AO29,$D$62:$BA$66,5,FALSE),(IF(AO29&lt;=(-1),AO29,0))))</f>
        <v>11595776.602406792</v>
      </c>
      <c r="AP33" s="7">
        <f>IF(Capex!$D$16="","",IF($C29&gt;=1,($C28/HLOOKUP($C29,$D$62:$BA$66,2,FALSE))*HLOOKUP(AP29,$D$62:$BA$66,5,FALSE),(IF(AP29&lt;=(-1),AP29,0))))</f>
        <v>11595776.602406792</v>
      </c>
      <c r="AQ33" s="7">
        <f>IF(Capex!$D$16="","",IF($C29&gt;=1,($C28/HLOOKUP($C29,$D$62:$BA$66,2,FALSE))*HLOOKUP(AQ29,$D$62:$BA$66,5,FALSE),(IF(AQ29&lt;=(-1),AQ29,0))))</f>
        <v>11595776.602406792</v>
      </c>
      <c r="AR33" s="7">
        <f>IF(Capex!$D$16="","",IF($C29&gt;=1,($C28/HLOOKUP($C29,$D$62:$BA$66,2,FALSE))*HLOOKUP(AR29,$D$62:$BA$66,5,FALSE),(IF(AR29&lt;=(-1),AR29,0))))</f>
        <v>11595776.602406792</v>
      </c>
      <c r="AS33" s="7">
        <f>IF(Capex!$D$16="","",IF($C29&gt;=1,($C28/HLOOKUP($C29,$D$62:$BA$66,2,FALSE))*HLOOKUP(AS29,$D$62:$BA$66,5,FALSE),(IF(AS29&lt;=(-1),AS29,0))))</f>
        <v>11595776.602406792</v>
      </c>
      <c r="AT33" s="7">
        <f>IF(Capex!$D$16="","",IF($C29&gt;=1,($C28/HLOOKUP($C29,$D$62:$BA$66,2,FALSE))*HLOOKUP(AT29,$D$62:$BA$66,5,FALSE),(IF(AT29&lt;=(-1),AT29,0))))</f>
        <v>11595776.602406792</v>
      </c>
      <c r="AU33" s="7">
        <f>IF(Capex!$D$16="","",IF($C29&gt;=1,($C28/HLOOKUP($C29,$D$62:$BA$66,2,FALSE))*HLOOKUP(AU29,$D$62:$BA$66,5,FALSE),(IF(AU29&lt;=(-1),AU29,0))))</f>
        <v>11595776.602406792</v>
      </c>
      <c r="AV33" s="7">
        <f>IF(Capex!$D$16="","",IF($C29&gt;=1,($C28/HLOOKUP($C29,$D$62:$BA$66,2,FALSE))*HLOOKUP(AV29,$D$62:$BA$66,5,FALSE),(IF(AV29&lt;=(-1),AV29,0))))</f>
        <v>11595776.602406792</v>
      </c>
      <c r="AW33" s="7">
        <f>IF(Capex!$D$16="","",IF($C29&gt;=1,($C28/HLOOKUP($C29,$D$62:$BA$66,2,FALSE))*HLOOKUP(AW29,$D$62:$BA$66,5,FALSE),(IF(AW29&lt;=(-1),AW29,0))))</f>
        <v>11595776.602406792</v>
      </c>
      <c r="AX33" s="7">
        <f>IF(Capex!$D$16="","",IF($C29&gt;=1,($C28/HLOOKUP($C29,$D$62:$BA$66,2,FALSE))*HLOOKUP(AX29,$D$62:$BA$66,5,FALSE),(IF(AX29&lt;=(-1),AX29,0))))</f>
        <v>11595776.602406792</v>
      </c>
      <c r="AY33" s="7">
        <f>IF(Capex!$D$16="","",IF($C29&gt;=1,($C28/HLOOKUP($C29,$D$62:$BA$66,2,FALSE))*HLOOKUP(AY29,$D$62:$BA$66,5,FALSE),(IF(AY29&lt;=(-1),AY29,0))))</f>
        <v>11595776.602406792</v>
      </c>
      <c r="AZ33" s="7">
        <f>IF(Capex!$D$16="","",IF($C29&gt;=1,($C28/HLOOKUP($C29,$D$62:$BA$66,2,FALSE))*HLOOKUP(AZ29,$D$62:$BA$66,5,FALSE),(IF(AZ29&lt;=(-1),AZ29,0))))</f>
        <v>11595776.602406792</v>
      </c>
      <c r="BA33" s="7">
        <f>IF(Capex!$D$16="","",IF($C29&gt;=1,($C28/HLOOKUP($C29,$D$62:$BA$66,2,FALSE))*HLOOKUP(BA29,$D$62:$BA$66,5,FALSE),(IF(BA29&lt;=(-1),BA29,0))))</f>
        <v>11595776.602406792</v>
      </c>
      <c r="BB33" s="7" t="e">
        <f>IF(Capex!$D$16="","",IF($C29&gt;=1,($C28/HLOOKUP($C29,$D$62:$BA$66,2,FALSE))*HLOOKUP(BB29,$D$62:$BA$66,5,FALSE),(IF(BB29&lt;=(-1),BB29,0))))</f>
        <v>#N/A</v>
      </c>
      <c r="BC33" s="7" t="e">
        <f>IF(Capex!$D$16="","",IF($C29&gt;=1,($C28/HLOOKUP($C29,$D$62:$BA$66,2,FALSE))*HLOOKUP(BC29,$D$62:$BA$66,5,FALSE),(IF(BC29&lt;=(-1),BC29,0))))</f>
        <v>#N/A</v>
      </c>
    </row>
    <row r="34" spans="2:55">
      <c r="B34" s="3" t="s">
        <v>27</v>
      </c>
      <c r="D34" s="7">
        <f>IF(Capex!$D$16="","",D30-D31)</f>
        <v>243557885.63965181</v>
      </c>
      <c r="E34" s="7">
        <f>IF(Capex!$D$16="","",E30-E31)</f>
        <v>241995580.92492753</v>
      </c>
      <c r="F34" s="7">
        <f>IF(Capex!$D$16="","",F30-F31)</f>
        <v>240367346.95124191</v>
      </c>
      <c r="G34" s="7">
        <f>IF(Capex!$D$16="","",G30-G31)</f>
        <v>238670401.50386673</v>
      </c>
      <c r="H34" s="7">
        <f>IF(Capex!$D$16="","",H30-H31)</f>
        <v>236901844.95861232</v>
      </c>
      <c r="I34" s="7">
        <f>IF(Capex!$D$16="","",I30-I31)</f>
        <v>235058655.3271482</v>
      </c>
      <c r="J34" s="7">
        <f>IF(Capex!$D$16="","",J30-J31)</f>
        <v>233137683.09323627</v>
      </c>
      <c r="K34" s="7">
        <f>IF(Capex!$D$16="","",K30-K31)</f>
        <v>231135645.83105326</v>
      </c>
      <c r="L34" s="7">
        <f>IF(Capex!$D$16="","",L30-L31)</f>
        <v>229049122.59640613</v>
      </c>
      <c r="M34" s="7">
        <f>IF(Capex!$D$16="","",M30-M31)</f>
        <v>226874548.0812569</v>
      </c>
      <c r="N34" s="7">
        <f>IF(Capex!$D$16="","",N30-N31)</f>
        <v>224608206.52156836</v>
      </c>
      <c r="O34" s="7">
        <f>IF(Capex!$D$16="","",O30-O31)</f>
        <v>222246225.34806097</v>
      </c>
      <c r="P34" s="7">
        <f>IF(Capex!$D$16="","",P30-P31)</f>
        <v>219784568.56903157</v>
      </c>
      <c r="Q34" s="7">
        <f>IF(Capex!$D$16="","",Q30-Q31)</f>
        <v>217219029.87392712</v>
      </c>
      <c r="R34" s="7">
        <f>IF(Capex!$D$16="","",R30-R31)</f>
        <v>214545225.44588926</v>
      </c>
      <c r="S34" s="7">
        <f>IF(Capex!$D$16="","",S30-S31)</f>
        <v>211758586.47098821</v>
      </c>
      <c r="T34" s="7">
        <f>IF(Capex!$D$16="","",T30-T31)</f>
        <v>208854351.33134633</v>
      </c>
      <c r="U34" s="7">
        <f>IF(Capex!$D$16="","",U30-U31)</f>
        <v>205827557.46881157</v>
      </c>
      <c r="V34" s="7">
        <f>IF(Capex!$D$16="","",V30-V31)</f>
        <v>202673032.90527785</v>
      </c>
      <c r="W34" s="7">
        <f>IF(Capex!$D$16="","",W30-W31)</f>
        <v>199385387.40516299</v>
      </c>
      <c r="X34" s="7">
        <f>IF(Capex!$D$16="","",X30-X31)</f>
        <v>195959003.2649433</v>
      </c>
      <c r="Y34" s="7">
        <f>IF(Capex!$D$16="","",Y30-Y31)</f>
        <v>192388025.71400633</v>
      </c>
      <c r="Z34" s="7">
        <f>IF(Capex!$D$16="","",Z30-Z31)</f>
        <v>188666352.91041982</v>
      </c>
      <c r="AA34" s="7">
        <f>IF(Capex!$D$16="","",AA30-AA31)</f>
        <v>184787625.51452196</v>
      </c>
      <c r="AB34" s="7">
        <f>IF(Capex!$D$16="","",AB30-AB31)</f>
        <v>180745215.82251722</v>
      </c>
      <c r="AC34" s="7">
        <f>IF(Capex!$D$16="","",AC30-AC31)</f>
        <v>176532216.44150987</v>
      </c>
      <c r="AD34" s="7">
        <f>IF(Capex!$D$16="","",AD30-AD31)</f>
        <v>172141428.48662403</v>
      </c>
      <c r="AE34" s="7">
        <f>IF(Capex!$D$16="","",AE30-AE31)</f>
        <v>167565349.28004199</v>
      </c>
      <c r="AF34" s="7">
        <f>IF(Capex!$D$16="","",AF30-AF31)</f>
        <v>162796159.5309422</v>
      </c>
      <c r="AG34" s="7">
        <f>IF(Capex!$D$16="","",AG30-AG31)</f>
        <v>157825709.97443038</v>
      </c>
      <c r="AH34" s="7">
        <f>IF(Capex!$D$16="","",AH30-AH31)</f>
        <v>152645507.44663379</v>
      </c>
      <c r="AI34" s="7">
        <f>IF(Capex!$D$16="","",AI30-AI31)</f>
        <v>147246700.37216416</v>
      </c>
      <c r="AJ34" s="7">
        <f>IF(Capex!$D$16="","",AJ30-AJ31)</f>
        <v>141620063.63915193</v>
      </c>
      <c r="AK34" s="7">
        <f>IF(Capex!$D$16="","",AK30-AK31)</f>
        <v>135755982.83600658</v>
      </c>
      <c r="AL34" s="7">
        <f>IF(Capex!$D$16="","",AL30-AL31)</f>
        <v>129644437.8229685</v>
      </c>
      <c r="AM34" s="7">
        <f>IF(Capex!$D$16="","",AM30-AM31)</f>
        <v>123274985.6103802</v>
      </c>
      <c r="AN34" s="7">
        <f>IF(Capex!$D$16="","",AN30-AN31)</f>
        <v>116636742.51442067</v>
      </c>
      <c r="AO34" s="7">
        <f>IF(Capex!$D$16="","",AO30-AO31)</f>
        <v>109718365.55981165</v>
      </c>
      <c r="AP34" s="7">
        <f>IF(Capex!$D$16="","",AP30-AP31)</f>
        <v>102508033.09771813</v>
      </c>
      <c r="AQ34" s="7">
        <f>IF(Capex!$D$16="","",AQ30-AQ31)</f>
        <v>94993424.605724275</v>
      </c>
      <c r="AR34" s="7">
        <f>IF(Capex!$D$16="","",AR30-AR31)</f>
        <v>87161699.635368273</v>
      </c>
      <c r="AS34" s="7">
        <f>IF(Capex!$D$16="","",AS30-AS31)</f>
        <v>78999475.871263251</v>
      </c>
      <c r="AT34" s="7">
        <f>IF(Capex!$D$16="","",AT30-AT31)</f>
        <v>70492806.264312983</v>
      </c>
      <c r="AU34" s="7">
        <f>IF(Capex!$D$16="","",AU30-AU31)</f>
        <v>61627155.199949421</v>
      </c>
      <c r="AV34" s="7">
        <f>IF(Capex!$D$16="","",AV30-AV31)</f>
        <v>52387373.660669714</v>
      </c>
      <c r="AW34" s="7">
        <f>IF(Capex!$D$16="","",AW30-AW31)</f>
        <v>42757673.340432405</v>
      </c>
      <c r="AX34" s="7">
        <f>IF(Capex!$D$16="","",AX30-AX31)</f>
        <v>32721599.666681085</v>
      </c>
      <c r="AY34" s="7">
        <f>IF(Capex!$D$16="","",AY30-AY31)</f>
        <v>22262003.683897458</v>
      </c>
      <c r="AZ34" s="7">
        <f>IF(Capex!$D$16="","",AZ30-AZ31)</f>
        <v>11361012.750640363</v>
      </c>
      <c r="BA34" s="7">
        <f>IF(Capex!$D$16="","",BA30-BA31)</f>
        <v>-1.8253922462463379E-7</v>
      </c>
      <c r="BB34" s="7" t="e">
        <f>IF(Capex!$D$16="","",BB30-BB31)</f>
        <v>#N/A</v>
      </c>
      <c r="BC34" s="7" t="e">
        <f>IF(Capex!$D$16="","",BC30-BC31)</f>
        <v>#N/A</v>
      </c>
    </row>
    <row r="36" spans="2:55">
      <c r="B36" s="3" t="s">
        <v>22</v>
      </c>
      <c r="C36" s="38">
        <f>IF(Capex!D17="","",Capex!D17)</f>
        <v>239942860.94902709</v>
      </c>
    </row>
    <row r="37" spans="2:55">
      <c r="B37" s="3" t="s">
        <v>15</v>
      </c>
      <c r="C37" s="27">
        <f>IF(Capex!C17="","",Capex!C17)</f>
        <v>32</v>
      </c>
      <c r="D37">
        <f>C37</f>
        <v>32</v>
      </c>
      <c r="E37">
        <f>IF(D37="","",IF(D37&gt;0,D37-1,0))</f>
        <v>31</v>
      </c>
      <c r="F37">
        <f t="shared" ref="F37:BC37" si="150">IF(E37="","",IF(E37&gt;0,E37-1,0))</f>
        <v>30</v>
      </c>
      <c r="G37">
        <f t="shared" si="150"/>
        <v>29</v>
      </c>
      <c r="H37">
        <f t="shared" si="150"/>
        <v>28</v>
      </c>
      <c r="I37">
        <f t="shared" si="150"/>
        <v>27</v>
      </c>
      <c r="J37">
        <f t="shared" si="150"/>
        <v>26</v>
      </c>
      <c r="K37">
        <f t="shared" si="150"/>
        <v>25</v>
      </c>
      <c r="L37">
        <f t="shared" si="150"/>
        <v>24</v>
      </c>
      <c r="M37">
        <f t="shared" si="150"/>
        <v>23</v>
      </c>
      <c r="N37">
        <f t="shared" si="150"/>
        <v>22</v>
      </c>
      <c r="O37">
        <f t="shared" si="150"/>
        <v>21</v>
      </c>
      <c r="P37">
        <f t="shared" si="150"/>
        <v>20</v>
      </c>
      <c r="Q37">
        <f t="shared" si="150"/>
        <v>19</v>
      </c>
      <c r="R37">
        <f t="shared" si="150"/>
        <v>18</v>
      </c>
      <c r="S37">
        <f t="shared" si="150"/>
        <v>17</v>
      </c>
      <c r="T37">
        <f t="shared" si="150"/>
        <v>16</v>
      </c>
      <c r="U37">
        <f t="shared" si="150"/>
        <v>15</v>
      </c>
      <c r="V37">
        <f t="shared" si="150"/>
        <v>14</v>
      </c>
      <c r="W37">
        <f t="shared" si="150"/>
        <v>13</v>
      </c>
      <c r="X37">
        <f t="shared" si="150"/>
        <v>12</v>
      </c>
      <c r="Y37">
        <f t="shared" si="150"/>
        <v>11</v>
      </c>
      <c r="Z37">
        <f t="shared" si="150"/>
        <v>10</v>
      </c>
      <c r="AA37">
        <f t="shared" si="150"/>
        <v>9</v>
      </c>
      <c r="AB37">
        <f t="shared" si="150"/>
        <v>8</v>
      </c>
      <c r="AC37">
        <f t="shared" si="150"/>
        <v>7</v>
      </c>
      <c r="AD37">
        <f t="shared" si="150"/>
        <v>6</v>
      </c>
      <c r="AE37">
        <f t="shared" si="150"/>
        <v>5</v>
      </c>
      <c r="AF37">
        <f t="shared" si="150"/>
        <v>4</v>
      </c>
      <c r="AG37">
        <f t="shared" si="150"/>
        <v>3</v>
      </c>
      <c r="AH37">
        <f t="shared" si="150"/>
        <v>2</v>
      </c>
      <c r="AI37">
        <f t="shared" si="150"/>
        <v>1</v>
      </c>
      <c r="AJ37">
        <f t="shared" si="150"/>
        <v>0</v>
      </c>
      <c r="AK37">
        <f t="shared" si="150"/>
        <v>0</v>
      </c>
      <c r="AL37">
        <f t="shared" si="150"/>
        <v>0</v>
      </c>
      <c r="AM37">
        <f t="shared" si="150"/>
        <v>0</v>
      </c>
      <c r="AN37">
        <f t="shared" si="150"/>
        <v>0</v>
      </c>
      <c r="AO37">
        <f t="shared" si="150"/>
        <v>0</v>
      </c>
      <c r="AP37">
        <f t="shared" si="150"/>
        <v>0</v>
      </c>
      <c r="AQ37">
        <f t="shared" si="150"/>
        <v>0</v>
      </c>
      <c r="AR37">
        <f t="shared" si="150"/>
        <v>0</v>
      </c>
      <c r="AS37">
        <f t="shared" si="150"/>
        <v>0</v>
      </c>
      <c r="AT37">
        <f t="shared" si="150"/>
        <v>0</v>
      </c>
      <c r="AU37">
        <f t="shared" si="150"/>
        <v>0</v>
      </c>
      <c r="AV37">
        <f t="shared" si="150"/>
        <v>0</v>
      </c>
      <c r="AW37">
        <f t="shared" si="150"/>
        <v>0</v>
      </c>
      <c r="AX37">
        <f t="shared" si="150"/>
        <v>0</v>
      </c>
      <c r="AY37">
        <f t="shared" si="150"/>
        <v>0</v>
      </c>
      <c r="AZ37">
        <f t="shared" si="150"/>
        <v>0</v>
      </c>
      <c r="BA37">
        <f t="shared" si="150"/>
        <v>0</v>
      </c>
      <c r="BB37">
        <f t="shared" si="150"/>
        <v>0</v>
      </c>
      <c r="BC37">
        <f t="shared" si="150"/>
        <v>0</v>
      </c>
    </row>
    <row r="38" spans="2:55">
      <c r="B38" s="2" t="s">
        <v>23</v>
      </c>
      <c r="D38" s="7">
        <f>C36</f>
        <v>239942860.94902709</v>
      </c>
      <c r="E38" s="7">
        <f>D42</f>
        <v>236265483.35189483</v>
      </c>
      <c r="F38" s="7">
        <f>E42</f>
        <v>232432920.42016357</v>
      </c>
      <c r="G38" s="7">
        <f>F42</f>
        <v>228438623.33271328</v>
      </c>
      <c r="H38" s="7">
        <f t="shared" ref="H38" si="151">G42</f>
        <v>224275766.90817258</v>
      </c>
      <c r="I38" s="7">
        <f t="shared" ref="I38" si="152">H42</f>
        <v>219937237.94251624</v>
      </c>
      <c r="J38" s="7">
        <f t="shared" ref="J38" si="153">I42</f>
        <v>215415623.05450922</v>
      </c>
      <c r="K38" s="7">
        <f t="shared" ref="K38" si="154">J42</f>
        <v>210703196.01822829</v>
      </c>
      <c r="L38" s="7">
        <f t="shared" ref="L38" si="155">K42</f>
        <v>205791904.56101632</v>
      </c>
      <c r="M38" s="7">
        <f t="shared" ref="M38" si="156">L42</f>
        <v>200673356.60431001</v>
      </c>
      <c r="N38" s="7">
        <f t="shared" ref="N38" si="157">M42</f>
        <v>195338805.92383069</v>
      </c>
      <c r="O38" s="7">
        <f t="shared" ref="O38" si="158">N42</f>
        <v>189779137.20463514</v>
      </c>
      <c r="P38" s="7">
        <f t="shared" ref="P38" si="159">O42</f>
        <v>183984850.46548954</v>
      </c>
      <c r="Q38" s="7">
        <f t="shared" ref="Q38" si="160">P42</f>
        <v>177946044.82595199</v>
      </c>
      <c r="R38" s="7">
        <f t="shared" ref="R38" si="161">Q42</f>
        <v>171652401.58842596</v>
      </c>
      <c r="S38" s="7">
        <f t="shared" ref="S38" si="162">R42</f>
        <v>165093166.60627633</v>
      </c>
      <c r="T38" s="7">
        <f t="shared" ref="T38" si="163">S42</f>
        <v>158257131.90787998</v>
      </c>
      <c r="U38" s="7">
        <f t="shared" ref="U38" si="164">T42</f>
        <v>151132616.54521132</v>
      </c>
      <c r="V38" s="7">
        <f t="shared" ref="V38" si="165">U42</f>
        <v>143707446.63423803</v>
      </c>
      <c r="W38" s="7">
        <f t="shared" ref="W38" si="166">V42</f>
        <v>135968934.55302167</v>
      </c>
      <c r="X38" s="7">
        <f t="shared" ref="X38" si="167">W42</f>
        <v>127903857.26197797</v>
      </c>
      <c r="Y38" s="7">
        <f t="shared" ref="Y38" si="168">X42</f>
        <v>119498433.70925222</v>
      </c>
      <c r="Z38" s="7">
        <f t="shared" ref="Z38" si="169">Y42</f>
        <v>110738301.28260146</v>
      </c>
      <c r="AA38" s="7">
        <f t="shared" ref="AA38" si="170">Z42</f>
        <v>101608491.26754603</v>
      </c>
      <c r="AB38" s="7">
        <f t="shared" ref="AB38" si="171">AA42</f>
        <v>92093403.269855261</v>
      </c>
      <c r="AC38" s="7">
        <f t="shared" ref="AC38" si="172">AB42</f>
        <v>82176778.558661938</v>
      </c>
      <c r="AD38" s="7">
        <f t="shared" ref="AD38" si="173">AC42</f>
        <v>71841672.284656256</v>
      </c>
      <c r="AE38" s="7">
        <f t="shared" ref="AE38" si="174">AD42</f>
        <v>61070424.525887541</v>
      </c>
      <c r="AF38" s="7">
        <f t="shared" ref="AF38" si="175">AE42</f>
        <v>49844630.111698791</v>
      </c>
      <c r="AG38" s="7">
        <f t="shared" ref="AG38" si="176">AF42</f>
        <v>38145107.173231266</v>
      </c>
      <c r="AH38" s="7">
        <f t="shared" ref="AH38" si="177">AG42</f>
        <v>25951864.366760418</v>
      </c>
      <c r="AI38" s="7">
        <f t="shared" ref="AI38" si="178">AH42</f>
        <v>13244066.713856498</v>
      </c>
      <c r="AJ38" s="7">
        <f t="shared" ref="AJ38" si="179">AI42</f>
        <v>3.166496753692627E-8</v>
      </c>
      <c r="AK38" s="7" t="e">
        <f t="shared" ref="AK38" si="180">AJ42</f>
        <v>#N/A</v>
      </c>
      <c r="AL38" s="7" t="e">
        <f t="shared" ref="AL38" si="181">AK42</f>
        <v>#N/A</v>
      </c>
      <c r="AM38" s="7" t="e">
        <f t="shared" ref="AM38" si="182">AL42</f>
        <v>#N/A</v>
      </c>
      <c r="AN38" s="7" t="e">
        <f t="shared" ref="AN38" si="183">AM42</f>
        <v>#N/A</v>
      </c>
      <c r="AO38" s="7" t="e">
        <f t="shared" ref="AO38" si="184">AN42</f>
        <v>#N/A</v>
      </c>
      <c r="AP38" s="7" t="e">
        <f t="shared" ref="AP38" si="185">AO42</f>
        <v>#N/A</v>
      </c>
      <c r="AQ38" s="7" t="e">
        <f t="shared" ref="AQ38" si="186">AP42</f>
        <v>#N/A</v>
      </c>
      <c r="AR38" s="7" t="e">
        <f t="shared" ref="AR38" si="187">AQ42</f>
        <v>#N/A</v>
      </c>
      <c r="AS38" s="7" t="e">
        <f t="shared" ref="AS38" si="188">AR42</f>
        <v>#N/A</v>
      </c>
      <c r="AT38" s="7" t="e">
        <f t="shared" ref="AT38" si="189">AS42</f>
        <v>#N/A</v>
      </c>
      <c r="AU38" s="7" t="e">
        <f t="shared" ref="AU38" si="190">AT42</f>
        <v>#N/A</v>
      </c>
      <c r="AV38" s="7" t="e">
        <f t="shared" ref="AV38" si="191">AU42</f>
        <v>#N/A</v>
      </c>
      <c r="AW38" s="7" t="e">
        <f t="shared" ref="AW38" si="192">AV42</f>
        <v>#N/A</v>
      </c>
      <c r="AX38" s="7" t="e">
        <f t="shared" ref="AX38" si="193">AW42</f>
        <v>#N/A</v>
      </c>
      <c r="AY38" s="7" t="e">
        <f t="shared" ref="AY38" si="194">AX42</f>
        <v>#N/A</v>
      </c>
      <c r="AZ38" s="7" t="e">
        <f t="shared" ref="AZ38" si="195">AY42</f>
        <v>#N/A</v>
      </c>
      <c r="BA38" s="7" t="e">
        <f t="shared" ref="BA38" si="196">AZ42</f>
        <v>#N/A</v>
      </c>
      <c r="BB38" s="7" t="e">
        <f t="shared" ref="BB38" si="197">BA42</f>
        <v>#N/A</v>
      </c>
      <c r="BC38" s="7" t="e">
        <f t="shared" ref="BC38" si="198">BB42</f>
        <v>#N/A</v>
      </c>
    </row>
    <row r="39" spans="2:55">
      <c r="B39" s="3" t="s">
        <v>24</v>
      </c>
      <c r="D39" s="7">
        <f>IF(Capex!$D$17="","",IF($C37&gt;=1,($C36/HLOOKUP($C37,$D$62:$BA$66,2,FALSE))*HLOOKUP(D37,$D$62:$BA$66,3,FALSE),(IF(D37&lt;=(-1),D37,0))))</f>
        <v>3677377.5971322642</v>
      </c>
      <c r="E39" s="7">
        <f>IF(Capex!$D$17="","",IF($C37&gt;=1,($C36/HLOOKUP($C37,$D$62:$BA$66,2,FALSE))*HLOOKUP(E37,$D$62:$BA$66,3,FALSE),(IF(E37&lt;=(-1),E37,0))))</f>
        <v>3832562.9317312473</v>
      </c>
      <c r="F39" s="7">
        <f>IF(Capex!$D$17="","",IF($C37&gt;=1,($C36/HLOOKUP($C37,$D$62:$BA$66,2,FALSE))*HLOOKUP(F37,$D$62:$BA$66,3,FALSE),(IF(F37&lt;=(-1),F37,0))))</f>
        <v>3994297.0874503064</v>
      </c>
      <c r="G39" s="7">
        <f>IF(Capex!$D$17="","",IF($C37&gt;=1,($C36/HLOOKUP($C37,$D$62:$BA$66,2,FALSE))*HLOOKUP(G37,$D$62:$BA$66,3,FALSE),(IF(G37&lt;=(-1),G37,0))))</f>
        <v>4162856.4245407088</v>
      </c>
      <c r="H39" s="7">
        <f>IF(Capex!$D$17="","",IF($C37&gt;=1,($C36/HLOOKUP($C37,$D$62:$BA$66,2,FALSE))*HLOOKUP(H37,$D$62:$BA$66,3,FALSE),(IF(H37&lt;=(-1),H37,0))))</f>
        <v>4338528.9656563262</v>
      </c>
      <c r="I39" s="7">
        <f>IF(Capex!$D$17="","",IF($C37&gt;=1,($C36/HLOOKUP($C37,$D$62:$BA$66,2,FALSE))*HLOOKUP(I37,$D$62:$BA$66,3,FALSE),(IF(I37&lt;=(-1),I37,0))))</f>
        <v>4521614.8880070224</v>
      </c>
      <c r="J39" s="7">
        <f>IF(Capex!$D$17="","",IF($C37&gt;=1,($C36/HLOOKUP($C37,$D$62:$BA$66,2,FALSE))*HLOOKUP(J37,$D$62:$BA$66,3,FALSE),(IF(J37&lt;=(-1),J37,0))))</f>
        <v>4712427.0362809189</v>
      </c>
      <c r="K39" s="7">
        <f>IF(Capex!$D$17="","",IF($C37&gt;=1,($C36/HLOOKUP($C37,$D$62:$BA$66,2,FALSE))*HLOOKUP(K37,$D$62:$BA$66,3,FALSE),(IF(K37&lt;=(-1),K37,0))))</f>
        <v>4911291.4572119741</v>
      </c>
      <c r="L39" s="7">
        <f>IF(Capex!$D$17="","",IF($C37&gt;=1,($C36/HLOOKUP($C37,$D$62:$BA$66,2,FALSE))*HLOOKUP(L37,$D$62:$BA$66,3,FALSE),(IF(L37&lt;=(-1),L37,0))))</f>
        <v>5118547.9567063181</v>
      </c>
      <c r="M39" s="7">
        <f>IF(Capex!$D$17="","",IF($C37&gt;=1,($C36/HLOOKUP($C37,$D$62:$BA$66,2,FALSE))*HLOOKUP(M37,$D$62:$BA$66,3,FALSE),(IF(M37&lt;=(-1),M37,0))))</f>
        <v>5334550.6804793254</v>
      </c>
      <c r="N39" s="7">
        <f>IF(Capex!$D$17="","",IF($C37&gt;=1,($C36/HLOOKUP($C37,$D$62:$BA$66,2,FALSE))*HLOOKUP(N37,$D$62:$BA$66,3,FALSE),(IF(N37&lt;=(-1),N37,0))))</f>
        <v>5559668.7191955531</v>
      </c>
      <c r="O39" s="7">
        <f>IF(Capex!$D$17="","",IF($C37&gt;=1,($C36/HLOOKUP($C37,$D$62:$BA$66,2,FALSE))*HLOOKUP(O37,$D$62:$BA$66,3,FALSE),(IF(O37&lt;=(-1),O37,0))))</f>
        <v>5794286.7391456058</v>
      </c>
      <c r="P39" s="7">
        <f>IF(Capex!$D$17="","",IF($C37&gt;=1,($C36/HLOOKUP($C37,$D$62:$BA$66,2,FALSE))*HLOOKUP(P37,$D$62:$BA$66,3,FALSE),(IF(P37&lt;=(-1),P37,0))))</f>
        <v>6038805.6395375496</v>
      </c>
      <c r="Q39" s="7">
        <f>IF(Capex!$D$17="","",IF($C37&gt;=1,($C36/HLOOKUP($C37,$D$62:$BA$66,2,FALSE))*HLOOKUP(Q37,$D$62:$BA$66,3,FALSE),(IF(Q37&lt;=(-1),Q37,0))))</f>
        <v>6293643.2375260359</v>
      </c>
      <c r="R39" s="7">
        <f>IF(Capex!$D$17="","",IF($C37&gt;=1,($C36/HLOOKUP($C37,$D$62:$BA$66,2,FALSE))*HLOOKUP(R37,$D$62:$BA$66,3,FALSE),(IF(R37&lt;=(-1),R37,0))))</f>
        <v>6559234.9821496345</v>
      </c>
      <c r="S39" s="7">
        <f>IF(Capex!$D$17="","",IF($C37&gt;=1,($C36/HLOOKUP($C37,$D$62:$BA$66,2,FALSE))*HLOOKUP(S37,$D$62:$BA$66,3,FALSE),(IF(S37&lt;=(-1),S37,0))))</f>
        <v>6836034.6983963484</v>
      </c>
      <c r="T39" s="7">
        <f>IF(Capex!$D$17="","",IF($C37&gt;=1,($C36/HLOOKUP($C37,$D$62:$BA$66,2,FALSE))*HLOOKUP(T37,$D$62:$BA$66,3,FALSE),(IF(T37&lt;=(-1),T37,0))))</f>
        <v>7124515.3626686735</v>
      </c>
      <c r="U39" s="7">
        <f>IF(Capex!$D$17="","",IF($C37&gt;=1,($C36/HLOOKUP($C37,$D$62:$BA$66,2,FALSE))*HLOOKUP(U37,$D$62:$BA$66,3,FALSE),(IF(U37&lt;=(-1),U37,0))))</f>
        <v>7425169.9109732928</v>
      </c>
      <c r="V39" s="7">
        <f>IF(Capex!$D$17="","",IF($C37&gt;=1,($C36/HLOOKUP($C37,$D$62:$BA$66,2,FALSE))*HLOOKUP(V37,$D$62:$BA$66,3,FALSE),(IF(V37&lt;=(-1),V37,0))))</f>
        <v>7738512.081216366</v>
      </c>
      <c r="W39" s="7">
        <f>IF(Capex!$D$17="","",IF($C37&gt;=1,($C36/HLOOKUP($C37,$D$62:$BA$66,2,FALSE))*HLOOKUP(W37,$D$62:$BA$66,3,FALSE),(IF(W37&lt;=(-1),W37,0))))</f>
        <v>8065077.2910436969</v>
      </c>
      <c r="X39" s="7">
        <f>IF(Capex!$D$17="","",IF($C37&gt;=1,($C36/HLOOKUP($C37,$D$62:$BA$66,2,FALSE))*HLOOKUP(X37,$D$62:$BA$66,3,FALSE),(IF(X37&lt;=(-1),X37,0))))</f>
        <v>8405423.5527257416</v>
      </c>
      <c r="Y39" s="7">
        <f>IF(Capex!$D$17="","",IF($C37&gt;=1,($C36/HLOOKUP($C37,$D$62:$BA$66,2,FALSE))*HLOOKUP(Y37,$D$62:$BA$66,3,FALSE),(IF(Y37&lt;=(-1),Y37,0))))</f>
        <v>8760132.4266507663</v>
      </c>
      <c r="Z39" s="7">
        <f>IF(Capex!$D$17="","",IF($C37&gt;=1,($C36/HLOOKUP($C37,$D$62:$BA$66,2,FALSE))*HLOOKUP(Z37,$D$62:$BA$66,3,FALSE),(IF(Z37&lt;=(-1),Z37,0))))</f>
        <v>9129810.0150554292</v>
      </c>
      <c r="AA39" s="7">
        <f>IF(Capex!$D$17="","",IF($C37&gt;=1,($C36/HLOOKUP($C37,$D$62:$BA$66,2,FALSE))*HLOOKUP(AA37,$D$62:$BA$66,3,FALSE),(IF(AA37&lt;=(-1),AA37,0))))</f>
        <v>9515087.997690767</v>
      </c>
      <c r="AB39" s="7">
        <f>IF(Capex!$D$17="","",IF($C37&gt;=1,($C36/HLOOKUP($C37,$D$62:$BA$66,2,FALSE))*HLOOKUP(AB37,$D$62:$BA$66,3,FALSE),(IF(AB37&lt;=(-1),AB37,0))))</f>
        <v>9916624.7111933194</v>
      </c>
      <c r="AC39" s="7">
        <f>IF(Capex!$D$17="","",IF($C37&gt;=1,($C36/HLOOKUP($C37,$D$62:$BA$66,2,FALSE))*HLOOKUP(AC37,$D$62:$BA$66,3,FALSE),(IF(AC37&lt;=(-1),AC37,0))))</f>
        <v>10335106.274005676</v>
      </c>
      <c r="AD39" s="7">
        <f>IF(Capex!$D$17="","",IF($C37&gt;=1,($C36/HLOOKUP($C37,$D$62:$BA$66,2,FALSE))*HLOOKUP(AD37,$D$62:$BA$66,3,FALSE),(IF(AD37&lt;=(-1),AD37,0))))</f>
        <v>10771247.758768717</v>
      </c>
      <c r="AE39" s="7">
        <f>IF(Capex!$D$17="","",IF($C37&gt;=1,($C36/HLOOKUP($C37,$D$62:$BA$66,2,FALSE))*HLOOKUP(AE37,$D$62:$BA$66,3,FALSE),(IF(AE37&lt;=(-1),AE37,0))))</f>
        <v>11225794.414188754</v>
      </c>
      <c r="AF39" s="7">
        <f>IF(Capex!$D$17="","",IF($C37&gt;=1,($C36/HLOOKUP($C37,$D$62:$BA$66,2,FALSE))*HLOOKUP(AF37,$D$62:$BA$66,3,FALSE),(IF(AF37&lt;=(-1),AF37,0))))</f>
        <v>11699522.938467523</v>
      </c>
      <c r="AG39" s="7">
        <f>IF(Capex!$D$17="","",IF($C37&gt;=1,($C36/HLOOKUP($C37,$D$62:$BA$66,2,FALSE))*HLOOKUP(AG37,$D$62:$BA$66,3,FALSE),(IF(AG37&lt;=(-1),AG37,0))))</f>
        <v>12193242.80647085</v>
      </c>
      <c r="AH39" s="7">
        <f>IF(Capex!$D$17="","",IF($C37&gt;=1,($C36/HLOOKUP($C37,$D$62:$BA$66,2,FALSE))*HLOOKUP(AH37,$D$62:$BA$66,3,FALSE),(IF(AH37&lt;=(-1),AH37,0))))</f>
        <v>12707797.65290392</v>
      </c>
      <c r="AI39" s="7">
        <f>IF(Capex!$D$17="","",IF($C37&gt;=1,($C36/HLOOKUP($C37,$D$62:$BA$66,2,FALSE))*HLOOKUP(AI37,$D$62:$BA$66,3,FALSE),(IF(AI37&lt;=(-1),AI37,0))))</f>
        <v>13244066.713856466</v>
      </c>
      <c r="AJ39" s="7" t="e">
        <f>IF(Capex!$D$17="","",IF($C37&gt;=1,($C36/HLOOKUP($C37,$D$62:$BA$66,2,FALSE))*HLOOKUP(AJ37,$D$62:$BA$66,3,FALSE),(IF(AJ37&lt;=(-1),AJ37,0))))</f>
        <v>#N/A</v>
      </c>
      <c r="AK39" s="7" t="e">
        <f>IF(Capex!$D$17="","",IF($C37&gt;=1,($C36/HLOOKUP($C37,$D$62:$BA$66,2,FALSE))*HLOOKUP(AK37,$D$62:$BA$66,3,FALSE),(IF(AK37&lt;=(-1),AK37,0))))</f>
        <v>#N/A</v>
      </c>
      <c r="AL39" s="7" t="e">
        <f>IF(Capex!$D$17="","",IF($C37&gt;=1,($C36/HLOOKUP($C37,$D$62:$BA$66,2,FALSE))*HLOOKUP(AL37,$D$62:$BA$66,3,FALSE),(IF(AL37&lt;=(-1),AL37,0))))</f>
        <v>#N/A</v>
      </c>
      <c r="AM39" s="7" t="e">
        <f>IF(Capex!$D$17="","",IF($C37&gt;=1,($C36/HLOOKUP($C37,$D$62:$BA$66,2,FALSE))*HLOOKUP(AM37,$D$62:$BA$66,3,FALSE),(IF(AM37&lt;=(-1),AM37,0))))</f>
        <v>#N/A</v>
      </c>
      <c r="AN39" s="7" t="e">
        <f>IF(Capex!$D$17="","",IF($C37&gt;=1,($C36/HLOOKUP($C37,$D$62:$BA$66,2,FALSE))*HLOOKUP(AN37,$D$62:$BA$66,3,FALSE),(IF(AN37&lt;=(-1),AN37,0))))</f>
        <v>#N/A</v>
      </c>
      <c r="AO39" s="7" t="e">
        <f>IF(Capex!$D$17="","",IF($C37&gt;=1,($C36/HLOOKUP($C37,$D$62:$BA$66,2,FALSE))*HLOOKUP(AO37,$D$62:$BA$66,3,FALSE),(IF(AO37&lt;=(-1),AO37,0))))</f>
        <v>#N/A</v>
      </c>
      <c r="AP39" s="7" t="e">
        <f>IF(Capex!$D$17="","",IF($C37&gt;=1,($C36/HLOOKUP($C37,$D$62:$BA$66,2,FALSE))*HLOOKUP(AP37,$D$62:$BA$66,3,FALSE),(IF(AP37&lt;=(-1),AP37,0))))</f>
        <v>#N/A</v>
      </c>
      <c r="AQ39" s="7" t="e">
        <f>IF(Capex!$D$17="","",IF($C37&gt;=1,($C36/HLOOKUP($C37,$D$62:$BA$66,2,FALSE))*HLOOKUP(AQ37,$D$62:$BA$66,3,FALSE),(IF(AQ37&lt;=(-1),AQ37,0))))</f>
        <v>#N/A</v>
      </c>
      <c r="AR39" s="7" t="e">
        <f>IF(Capex!$D$17="","",IF($C37&gt;=1,($C36/HLOOKUP($C37,$D$62:$BA$66,2,FALSE))*HLOOKUP(AR37,$D$62:$BA$66,3,FALSE),(IF(AR37&lt;=(-1),AR37,0))))</f>
        <v>#N/A</v>
      </c>
      <c r="AS39" s="7" t="e">
        <f>IF(Capex!$D$17="","",IF($C37&gt;=1,($C36/HLOOKUP($C37,$D$62:$BA$66,2,FALSE))*HLOOKUP(AS37,$D$62:$BA$66,3,FALSE),(IF(AS37&lt;=(-1),AS37,0))))</f>
        <v>#N/A</v>
      </c>
      <c r="AT39" s="7" t="e">
        <f>IF(Capex!$D$17="","",IF($C37&gt;=1,($C36/HLOOKUP($C37,$D$62:$BA$66,2,FALSE))*HLOOKUP(AT37,$D$62:$BA$66,3,FALSE),(IF(AT37&lt;=(-1),AT37,0))))</f>
        <v>#N/A</v>
      </c>
      <c r="AU39" s="7" t="e">
        <f>IF(Capex!$D$17="","",IF($C37&gt;=1,($C36/HLOOKUP($C37,$D$62:$BA$66,2,FALSE))*HLOOKUP(AU37,$D$62:$BA$66,3,FALSE),(IF(AU37&lt;=(-1),AU37,0))))</f>
        <v>#N/A</v>
      </c>
      <c r="AV39" s="7" t="e">
        <f>IF(Capex!$D$17="","",IF($C37&gt;=1,($C36/HLOOKUP($C37,$D$62:$BA$66,2,FALSE))*HLOOKUP(AV37,$D$62:$BA$66,3,FALSE),(IF(AV37&lt;=(-1),AV37,0))))</f>
        <v>#N/A</v>
      </c>
      <c r="AW39" s="7" t="e">
        <f>IF(Capex!$D$17="","",IF($C37&gt;=1,($C36/HLOOKUP($C37,$D$62:$BA$66,2,FALSE))*HLOOKUP(AW37,$D$62:$BA$66,3,FALSE),(IF(AW37&lt;=(-1),AW37,0))))</f>
        <v>#N/A</v>
      </c>
      <c r="AX39" s="7" t="e">
        <f>IF(Capex!$D$17="","",IF($C37&gt;=1,($C36/HLOOKUP($C37,$D$62:$BA$66,2,FALSE))*HLOOKUP(AX37,$D$62:$BA$66,3,FALSE),(IF(AX37&lt;=(-1),AX37,0))))</f>
        <v>#N/A</v>
      </c>
      <c r="AY39" s="7" t="e">
        <f>IF(Capex!$D$17="","",IF($C37&gt;=1,($C36/HLOOKUP($C37,$D$62:$BA$66,2,FALSE))*HLOOKUP(AY37,$D$62:$BA$66,3,FALSE),(IF(AY37&lt;=(-1),AY37,0))))</f>
        <v>#N/A</v>
      </c>
      <c r="AZ39" s="7" t="e">
        <f>IF(Capex!$D$17="","",IF($C37&gt;=1,($C36/HLOOKUP($C37,$D$62:$BA$66,2,FALSE))*HLOOKUP(AZ37,$D$62:$BA$66,3,FALSE),(IF(AZ37&lt;=(-1),AZ37,0))))</f>
        <v>#N/A</v>
      </c>
      <c r="BA39" s="7" t="e">
        <f>IF(Capex!$D$17="","",IF($C37&gt;=1,($C36/HLOOKUP($C37,$D$62:$BA$66,2,FALSE))*HLOOKUP(BA37,$D$62:$BA$66,3,FALSE),(IF(BA37&lt;=(-1),BA37,0))))</f>
        <v>#N/A</v>
      </c>
      <c r="BB39" s="7" t="e">
        <f>IF(Capex!$D$17="","",IF($C37&gt;=1,($C36/HLOOKUP($C37,$D$62:$BA$66,2,FALSE))*HLOOKUP(BB37,$D$62:$BA$66,3,FALSE),(IF(BB37&lt;=(-1),BB37,0))))</f>
        <v>#N/A</v>
      </c>
      <c r="BC39" s="7" t="e">
        <f>IF(Capex!$D$17="","",IF($C37&gt;=1,($C36/HLOOKUP($C37,$D$62:$BA$66,2,FALSE))*HLOOKUP(BC37,$D$62:$BA$66,3,FALSE),(IF(BC37&lt;=(-1),BC37,0))))</f>
        <v>#N/A</v>
      </c>
    </row>
    <row r="40" spans="2:55">
      <c r="B40" s="3" t="s">
        <v>25</v>
      </c>
      <c r="D40" s="7">
        <f>IF(Capex!$D$17="","",IF($C37&gt;=1,($C36/HLOOKUP($C37,$D$62:$BA$66,2,FALSE))*HLOOKUP(D37,$D$62:$BA$66,4,FALSE),(IF(D37&lt;=(-1),D37,0))))</f>
        <v>9840364.3764072619</v>
      </c>
      <c r="E40" s="7">
        <f>IF(Capex!$D$17="","",IF($C37&gt;=1,($C36/HLOOKUP($C37,$D$62:$BA$66,2,FALSE))*HLOOKUP(E37,$D$62:$BA$66,4,FALSE),(IF(E37&lt;=(-1),E37,0))))</f>
        <v>9685179.0418082774</v>
      </c>
      <c r="F40" s="7">
        <f>IF(Capex!$D$17="","",IF($C37&gt;=1,($C36/HLOOKUP($C37,$D$62:$BA$66,2,FALSE))*HLOOKUP(F37,$D$62:$BA$66,4,FALSE),(IF(F37&lt;=(-1),F37,0))))</f>
        <v>9523444.8860892188</v>
      </c>
      <c r="G40" s="7">
        <f>IF(Capex!$D$17="","",IF($C37&gt;=1,($C36/HLOOKUP($C37,$D$62:$BA$66,2,FALSE))*HLOOKUP(G37,$D$62:$BA$66,4,FALSE),(IF(G37&lt;=(-1),G37,0))))</f>
        <v>9354885.5489988178</v>
      </c>
      <c r="H40" s="7">
        <f>IF(Capex!$D$17="","",IF($C37&gt;=1,($C36/HLOOKUP($C37,$D$62:$BA$66,2,FALSE))*HLOOKUP(H37,$D$62:$BA$66,4,FALSE),(IF(H37&lt;=(-1),H37,0))))</f>
        <v>9179213.0078831986</v>
      </c>
      <c r="I40" s="7">
        <f>IF(Capex!$D$17="","",IF($C37&gt;=1,($C36/HLOOKUP($C37,$D$62:$BA$66,2,FALSE))*HLOOKUP(I37,$D$62:$BA$66,4,FALSE),(IF(I37&lt;=(-1),I37,0))))</f>
        <v>8996127.0855325032</v>
      </c>
      <c r="J40" s="7">
        <f>IF(Capex!$D$17="","",IF($C37&gt;=1,($C36/HLOOKUP($C37,$D$62:$BA$66,2,FALSE))*HLOOKUP(J37,$D$62:$BA$66,4,FALSE),(IF(J37&lt;=(-1),J37,0))))</f>
        <v>8805314.9372586086</v>
      </c>
      <c r="K40" s="7">
        <f>IF(Capex!$D$17="","",IF($C37&gt;=1,($C36/HLOOKUP($C37,$D$62:$BA$66,2,FALSE))*HLOOKUP(K37,$D$62:$BA$66,4,FALSE),(IF(K37&lt;=(-1),K37,0))))</f>
        <v>8606450.5163275506</v>
      </c>
      <c r="L40" s="7">
        <f>IF(Capex!$D$17="","",IF($C37&gt;=1,($C36/HLOOKUP($C37,$D$62:$BA$66,2,FALSE))*HLOOKUP(L37,$D$62:$BA$66,4,FALSE),(IF(L37&lt;=(-1),L37,0))))</f>
        <v>8399194.0168332085</v>
      </c>
      <c r="M40" s="7">
        <f>IF(Capex!$D$17="","",IF($C37&gt;=1,($C36/HLOOKUP($C37,$D$62:$BA$66,2,FALSE))*HLOOKUP(M37,$D$62:$BA$66,4,FALSE),(IF(M37&lt;=(-1),M37,0))))</f>
        <v>8183191.2930602003</v>
      </c>
      <c r="N40" s="7">
        <f>IF(Capex!$D$17="","",IF($C37&gt;=1,($C36/HLOOKUP($C37,$D$62:$BA$66,2,FALSE))*HLOOKUP(N37,$D$62:$BA$66,4,FALSE),(IF(N37&lt;=(-1),N37,0))))</f>
        <v>7958073.2543439725</v>
      </c>
      <c r="O40" s="7">
        <f>IF(Capex!$D$17="","",IF($C37&gt;=1,($C36/HLOOKUP($C37,$D$62:$BA$66,2,FALSE))*HLOOKUP(O37,$D$62:$BA$66,4,FALSE),(IF(O37&lt;=(-1),O37,0))))</f>
        <v>7723455.2343939198</v>
      </c>
      <c r="P40" s="7">
        <f>IF(Capex!$D$17="","",IF($C37&gt;=1,($C36/HLOOKUP($C37,$D$62:$BA$66,2,FALSE))*HLOOKUP(P37,$D$62:$BA$66,4,FALSE),(IF(P37&lt;=(-1),P37,0))))</f>
        <v>7478936.3340019761</v>
      </c>
      <c r="Q40" s="7">
        <f>IF(Capex!$D$17="","",IF($C37&gt;=1,($C36/HLOOKUP($C37,$D$62:$BA$66,2,FALSE))*HLOOKUP(Q37,$D$62:$BA$66,4,FALSE),(IF(Q37&lt;=(-1),Q37,0))))</f>
        <v>7224098.7360134907</v>
      </c>
      <c r="R40" s="7">
        <f>IF(Capex!$D$17="","",IF($C37&gt;=1,($C36/HLOOKUP($C37,$D$62:$BA$66,2,FALSE))*HLOOKUP(R37,$D$62:$BA$66,4,FALSE),(IF(R37&lt;=(-1),R37,0))))</f>
        <v>6958506.9913898921</v>
      </c>
      <c r="S40" s="7">
        <f>IF(Capex!$D$17="","",IF($C37&gt;=1,($C36/HLOOKUP($C37,$D$62:$BA$66,2,FALSE))*HLOOKUP(S37,$D$62:$BA$66,4,FALSE),(IF(S37&lt;=(-1),S37,0))))</f>
        <v>6681707.2751431772</v>
      </c>
      <c r="T40" s="7">
        <f>IF(Capex!$D$17="","",IF($C37&gt;=1,($C36/HLOOKUP($C37,$D$62:$BA$66,2,FALSE))*HLOOKUP(T37,$D$62:$BA$66,4,FALSE),(IF(T37&lt;=(-1),T37,0))))</f>
        <v>6393226.6108708521</v>
      </c>
      <c r="U40" s="7">
        <f>IF(Capex!$D$17="","",IF($C37&gt;=1,($C36/HLOOKUP($C37,$D$62:$BA$66,2,FALSE))*HLOOKUP(U37,$D$62:$BA$66,4,FALSE),(IF(U37&lt;=(-1),U37,0))))</f>
        <v>6092572.0625662329</v>
      </c>
      <c r="V40" s="7">
        <f>IF(Capex!$D$17="","",IF($C37&gt;=1,($C36/HLOOKUP($C37,$D$62:$BA$66,2,FALSE))*HLOOKUP(V37,$D$62:$BA$66,4,FALSE),(IF(V37&lt;=(-1),V37,0))))</f>
        <v>5779229.8923231605</v>
      </c>
      <c r="W40" s="7">
        <f>IF(Capex!$D$17="","",IF($C37&gt;=1,($C36/HLOOKUP($C37,$D$62:$BA$66,2,FALSE))*HLOOKUP(W37,$D$62:$BA$66,4,FALSE),(IF(W37&lt;=(-1),W37,0))))</f>
        <v>5452664.6824958287</v>
      </c>
      <c r="X40" s="7">
        <f>IF(Capex!$D$17="","",IF($C37&gt;=1,($C36/HLOOKUP($C37,$D$62:$BA$66,2,FALSE))*HLOOKUP(X37,$D$62:$BA$66,4,FALSE),(IF(X37&lt;=(-1),X37,0))))</f>
        <v>5112318.420813784</v>
      </c>
      <c r="Y40" s="7">
        <f>IF(Capex!$D$17="","",IF($C37&gt;=1,($C36/HLOOKUP($C37,$D$62:$BA$66,2,FALSE))*HLOOKUP(Y37,$D$62:$BA$66,4,FALSE),(IF(Y37&lt;=(-1),Y37,0))))</f>
        <v>4757609.5468887584</v>
      </c>
      <c r="Z40" s="7">
        <f>IF(Capex!$D$17="","",IF($C37&gt;=1,($C36/HLOOKUP($C37,$D$62:$BA$66,2,FALSE))*HLOOKUP(Z37,$D$62:$BA$66,4,FALSE),(IF(Z37&lt;=(-1),Z37,0))))</f>
        <v>4387931.9584840974</v>
      </c>
      <c r="AA40" s="7">
        <f>IF(Capex!$D$17="","",IF($C37&gt;=1,($C36/HLOOKUP($C37,$D$62:$BA$66,2,FALSE))*HLOOKUP(AA37,$D$62:$BA$66,4,FALSE),(IF(AA37&lt;=(-1),AA37,0))))</f>
        <v>4002653.9758487586</v>
      </c>
      <c r="AB40" s="7">
        <f>IF(Capex!$D$17="","",IF($C37&gt;=1,($C36/HLOOKUP($C37,$D$62:$BA$66,2,FALSE))*HLOOKUP(AB37,$D$62:$BA$66,4,FALSE),(IF(AB37&lt;=(-1),AB37,0))))</f>
        <v>3601117.2623462062</v>
      </c>
      <c r="AC40" s="7">
        <f>IF(Capex!$D$17="","",IF($C37&gt;=1,($C36/HLOOKUP($C37,$D$62:$BA$66,2,FALSE))*HLOOKUP(AC37,$D$62:$BA$66,4,FALSE),(IF(AC37&lt;=(-1),AC37,0))))</f>
        <v>3182635.69953385</v>
      </c>
      <c r="AD40" s="7">
        <f>IF(Capex!$D$17="","",IF($C37&gt;=1,($C36/HLOOKUP($C37,$D$62:$BA$66,2,FALSE))*HLOOKUP(AD37,$D$62:$BA$66,4,FALSE),(IF(AD37&lt;=(-1),AD37,0))))</f>
        <v>2746494.2147708093</v>
      </c>
      <c r="AE40" s="7">
        <f>IF(Capex!$D$17="","",IF($C37&gt;=1,($C36/HLOOKUP($C37,$D$62:$BA$66,2,FALSE))*HLOOKUP(AE37,$D$62:$BA$66,4,FALSE),(IF(AE37&lt;=(-1),AE37,0))))</f>
        <v>2291947.5593507714</v>
      </c>
      <c r="AF40" s="7">
        <f>IF(Capex!$D$17="","",IF($C37&gt;=1,($C36/HLOOKUP($C37,$D$62:$BA$66,2,FALSE))*HLOOKUP(AF37,$D$62:$BA$66,4,FALSE),(IF(AF37&lt;=(-1),AF37,0))))</f>
        <v>1818219.0350720033</v>
      </c>
      <c r="AG40" s="7">
        <f>IF(Capex!$D$17="","",IF($C37&gt;=1,($C36/HLOOKUP($C37,$D$62:$BA$66,2,FALSE))*HLOOKUP(AG37,$D$62:$BA$66,4,FALSE),(IF(AG37&lt;=(-1),AG37,0))))</f>
        <v>1324499.1670686754</v>
      </c>
      <c r="AH40" s="7">
        <f>IF(Capex!$D$17="","",IF($C37&gt;=1,($C36/HLOOKUP($C37,$D$62:$BA$66,2,FALSE))*HLOOKUP(AH37,$D$62:$BA$66,4,FALSE),(IF(AH37&lt;=(-1),AH37,0))))</f>
        <v>809944.32063560456</v>
      </c>
      <c r="AI40" s="7">
        <f>IF(Capex!$D$17="","",IF($C37&gt;=1,($C36/HLOOKUP($C37,$D$62:$BA$66,2,FALSE))*HLOOKUP(AI37,$D$62:$BA$66,4,FALSE),(IF(AI37&lt;=(-1),AI37,0))))</f>
        <v>273675.25968305895</v>
      </c>
      <c r="AJ40" s="7" t="e">
        <f>IF(Capex!$D$17="","",IF($C37&gt;=1,($C36/HLOOKUP($C37,$D$62:$BA$66,2,FALSE))*HLOOKUP(AJ37,$D$62:$BA$66,4,FALSE),(IF(AJ37&lt;=(-1),AJ37,0))))</f>
        <v>#N/A</v>
      </c>
      <c r="AK40" s="7" t="e">
        <f>IF(Capex!$D$17="","",IF($C37&gt;=1,($C36/HLOOKUP($C37,$D$62:$BA$66,2,FALSE))*HLOOKUP(AK37,$D$62:$BA$66,4,FALSE),(IF(AK37&lt;=(-1),AK37,0))))</f>
        <v>#N/A</v>
      </c>
      <c r="AL40" s="7" t="e">
        <f>IF(Capex!$D$17="","",IF($C37&gt;=1,($C36/HLOOKUP($C37,$D$62:$BA$66,2,FALSE))*HLOOKUP(AL37,$D$62:$BA$66,4,FALSE),(IF(AL37&lt;=(-1),AL37,0))))</f>
        <v>#N/A</v>
      </c>
      <c r="AM40" s="7" t="e">
        <f>IF(Capex!$D$17="","",IF($C37&gt;=1,($C36/HLOOKUP($C37,$D$62:$BA$66,2,FALSE))*HLOOKUP(AM37,$D$62:$BA$66,4,FALSE),(IF(AM37&lt;=(-1),AM37,0))))</f>
        <v>#N/A</v>
      </c>
      <c r="AN40" s="7" t="e">
        <f>IF(Capex!$D$17="","",IF($C37&gt;=1,($C36/HLOOKUP($C37,$D$62:$BA$66,2,FALSE))*HLOOKUP(AN37,$D$62:$BA$66,4,FALSE),(IF(AN37&lt;=(-1),AN37,0))))</f>
        <v>#N/A</v>
      </c>
      <c r="AO40" s="7" t="e">
        <f>IF(Capex!$D$17="","",IF($C37&gt;=1,($C36/HLOOKUP($C37,$D$62:$BA$66,2,FALSE))*HLOOKUP(AO37,$D$62:$BA$66,4,FALSE),(IF(AO37&lt;=(-1),AO37,0))))</f>
        <v>#N/A</v>
      </c>
      <c r="AP40" s="7" t="e">
        <f>IF(Capex!$D$17="","",IF($C37&gt;=1,($C36/HLOOKUP($C37,$D$62:$BA$66,2,FALSE))*HLOOKUP(AP37,$D$62:$BA$66,4,FALSE),(IF(AP37&lt;=(-1),AP37,0))))</f>
        <v>#N/A</v>
      </c>
      <c r="AQ40" s="7" t="e">
        <f>IF(Capex!$D$17="","",IF($C37&gt;=1,($C36/HLOOKUP($C37,$D$62:$BA$66,2,FALSE))*HLOOKUP(AQ37,$D$62:$BA$66,4,FALSE),(IF(AQ37&lt;=(-1),AQ37,0))))</f>
        <v>#N/A</v>
      </c>
      <c r="AR40" s="7" t="e">
        <f>IF(Capex!$D$17="","",IF($C37&gt;=1,($C36/HLOOKUP($C37,$D$62:$BA$66,2,FALSE))*HLOOKUP(AR37,$D$62:$BA$66,4,FALSE),(IF(AR37&lt;=(-1),AR37,0))))</f>
        <v>#N/A</v>
      </c>
      <c r="AS40" s="7" t="e">
        <f>IF(Capex!$D$17="","",IF($C37&gt;=1,($C36/HLOOKUP($C37,$D$62:$BA$66,2,FALSE))*HLOOKUP(AS37,$D$62:$BA$66,4,FALSE),(IF(AS37&lt;=(-1),AS37,0))))</f>
        <v>#N/A</v>
      </c>
      <c r="AT40" s="7" t="e">
        <f>IF(Capex!$D$17="","",IF($C37&gt;=1,($C36/HLOOKUP($C37,$D$62:$BA$66,2,FALSE))*HLOOKUP(AT37,$D$62:$BA$66,4,FALSE),(IF(AT37&lt;=(-1),AT37,0))))</f>
        <v>#N/A</v>
      </c>
      <c r="AU40" s="7" t="e">
        <f>IF(Capex!$D$17="","",IF($C37&gt;=1,($C36/HLOOKUP($C37,$D$62:$BA$66,2,FALSE))*HLOOKUP(AU37,$D$62:$BA$66,4,FALSE),(IF(AU37&lt;=(-1),AU37,0))))</f>
        <v>#N/A</v>
      </c>
      <c r="AV40" s="7" t="e">
        <f>IF(Capex!$D$17="","",IF($C37&gt;=1,($C36/HLOOKUP($C37,$D$62:$BA$66,2,FALSE))*HLOOKUP(AV37,$D$62:$BA$66,4,FALSE),(IF(AV37&lt;=(-1),AV37,0))))</f>
        <v>#N/A</v>
      </c>
      <c r="AW40" s="7" t="e">
        <f>IF(Capex!$D$17="","",IF($C37&gt;=1,($C36/HLOOKUP($C37,$D$62:$BA$66,2,FALSE))*HLOOKUP(AW37,$D$62:$BA$66,4,FALSE),(IF(AW37&lt;=(-1),AW37,0))))</f>
        <v>#N/A</v>
      </c>
      <c r="AX40" s="7" t="e">
        <f>IF(Capex!$D$17="","",IF($C37&gt;=1,($C36/HLOOKUP($C37,$D$62:$BA$66,2,FALSE))*HLOOKUP(AX37,$D$62:$BA$66,4,FALSE),(IF(AX37&lt;=(-1),AX37,0))))</f>
        <v>#N/A</v>
      </c>
      <c r="AY40" s="7" t="e">
        <f>IF(Capex!$D$17="","",IF($C37&gt;=1,($C36/HLOOKUP($C37,$D$62:$BA$66,2,FALSE))*HLOOKUP(AY37,$D$62:$BA$66,4,FALSE),(IF(AY37&lt;=(-1),AY37,0))))</f>
        <v>#N/A</v>
      </c>
      <c r="AZ40" s="7" t="e">
        <f>IF(Capex!$D$17="","",IF($C37&gt;=1,($C36/HLOOKUP($C37,$D$62:$BA$66,2,FALSE))*HLOOKUP(AZ37,$D$62:$BA$66,4,FALSE),(IF(AZ37&lt;=(-1),AZ37,0))))</f>
        <v>#N/A</v>
      </c>
      <c r="BA40" s="7" t="e">
        <f>IF(Capex!$D$17="","",IF($C37&gt;=1,($C36/HLOOKUP($C37,$D$62:$BA$66,2,FALSE))*HLOOKUP(BA37,$D$62:$BA$66,4,FALSE),(IF(BA37&lt;=(-1),BA37,0))))</f>
        <v>#N/A</v>
      </c>
      <c r="BB40" s="7" t="e">
        <f>IF(Capex!$D$17="","",IF($C37&gt;=1,($C36/HLOOKUP($C37,$D$62:$BA$66,2,FALSE))*HLOOKUP(BB37,$D$62:$BA$66,4,FALSE),(IF(BB37&lt;=(-1),BB37,0))))</f>
        <v>#N/A</v>
      </c>
      <c r="BC40" s="7" t="e">
        <f>IF(Capex!$D$17="","",IF($C37&gt;=1,($C36/HLOOKUP($C37,$D$62:$BA$66,2,FALSE))*HLOOKUP(BC37,$D$62:$BA$66,4,FALSE),(IF(BC37&lt;=(-1),BC37,0))))</f>
        <v>#N/A</v>
      </c>
    </row>
    <row r="41" spans="2:55">
      <c r="B41" s="3" t="s">
        <v>26</v>
      </c>
      <c r="D41" s="7">
        <f>IF(Capex!$D$17="","",IF($C37&gt;=1,($C36/HLOOKUP($C37,$D$62:$BA$66,2,FALSE))*HLOOKUP(D37,$D$62:$BA$66,5,FALSE),(IF(D37&lt;=(-1),D37,0))))</f>
        <v>13517741.973539526</v>
      </c>
      <c r="E41" s="7">
        <f>IF(Capex!$D$17="","",IF($C37&gt;=1,($C36/HLOOKUP($C37,$D$62:$BA$66,2,FALSE))*HLOOKUP(E37,$D$62:$BA$66,5,FALSE),(IF(E37&lt;=(-1),E37,0))))</f>
        <v>13517741.973539526</v>
      </c>
      <c r="F41" s="7">
        <f>IF(Capex!$D$17="","",IF($C37&gt;=1,($C36/HLOOKUP($C37,$D$62:$BA$66,2,FALSE))*HLOOKUP(F37,$D$62:$BA$66,5,FALSE),(IF(F37&lt;=(-1),F37,0))))</f>
        <v>13517741.973539526</v>
      </c>
      <c r="G41" s="7">
        <f>IF(Capex!$D$17="","",IF($C37&gt;=1,($C36/HLOOKUP($C37,$D$62:$BA$66,2,FALSE))*HLOOKUP(G37,$D$62:$BA$66,5,FALSE),(IF(G37&lt;=(-1),G37,0))))</f>
        <v>13517741.973539526</v>
      </c>
      <c r="H41" s="7">
        <f>IF(Capex!$D$17="","",IF($C37&gt;=1,($C36/HLOOKUP($C37,$D$62:$BA$66,2,FALSE))*HLOOKUP(H37,$D$62:$BA$66,5,FALSE),(IF(H37&lt;=(-1),H37,0))))</f>
        <v>13517741.973539526</v>
      </c>
      <c r="I41" s="7">
        <f>IF(Capex!$D$17="","",IF($C37&gt;=1,($C36/HLOOKUP($C37,$D$62:$BA$66,2,FALSE))*HLOOKUP(I37,$D$62:$BA$66,5,FALSE),(IF(I37&lt;=(-1),I37,0))))</f>
        <v>13517741.973539526</v>
      </c>
      <c r="J41" s="7">
        <f>IF(Capex!$D$17="","",IF($C37&gt;=1,($C36/HLOOKUP($C37,$D$62:$BA$66,2,FALSE))*HLOOKUP(J37,$D$62:$BA$66,5,FALSE),(IF(J37&lt;=(-1),J37,0))))</f>
        <v>13517741.973539526</v>
      </c>
      <c r="K41" s="7">
        <f>IF(Capex!$D$17="","",IF($C37&gt;=1,($C36/HLOOKUP($C37,$D$62:$BA$66,2,FALSE))*HLOOKUP(K37,$D$62:$BA$66,5,FALSE),(IF(K37&lt;=(-1),K37,0))))</f>
        <v>13517741.973539526</v>
      </c>
      <c r="L41" s="7">
        <f>IF(Capex!$D$17="","",IF($C37&gt;=1,($C36/HLOOKUP($C37,$D$62:$BA$66,2,FALSE))*HLOOKUP(L37,$D$62:$BA$66,5,FALSE),(IF(L37&lt;=(-1),L37,0))))</f>
        <v>13517741.973539526</v>
      </c>
      <c r="M41" s="7">
        <f>IF(Capex!$D$17="","",IF($C37&gt;=1,($C36/HLOOKUP($C37,$D$62:$BA$66,2,FALSE))*HLOOKUP(M37,$D$62:$BA$66,5,FALSE),(IF(M37&lt;=(-1),M37,0))))</f>
        <v>13517741.973539526</v>
      </c>
      <c r="N41" s="7">
        <f>IF(Capex!$D$17="","",IF($C37&gt;=1,($C36/HLOOKUP($C37,$D$62:$BA$66,2,FALSE))*HLOOKUP(N37,$D$62:$BA$66,5,FALSE),(IF(N37&lt;=(-1),N37,0))))</f>
        <v>13517741.973539526</v>
      </c>
      <c r="O41" s="7">
        <f>IF(Capex!$D$17="","",IF($C37&gt;=1,($C36/HLOOKUP($C37,$D$62:$BA$66,2,FALSE))*HLOOKUP(O37,$D$62:$BA$66,5,FALSE),(IF(O37&lt;=(-1),O37,0))))</f>
        <v>13517741.973539526</v>
      </c>
      <c r="P41" s="7">
        <f>IF(Capex!$D$17="","",IF($C37&gt;=1,($C36/HLOOKUP($C37,$D$62:$BA$66,2,FALSE))*HLOOKUP(P37,$D$62:$BA$66,5,FALSE),(IF(P37&lt;=(-1),P37,0))))</f>
        <v>13517741.973539526</v>
      </c>
      <c r="Q41" s="7">
        <f>IF(Capex!$D$17="","",IF($C37&gt;=1,($C36/HLOOKUP($C37,$D$62:$BA$66,2,FALSE))*HLOOKUP(Q37,$D$62:$BA$66,5,FALSE),(IF(Q37&lt;=(-1),Q37,0))))</f>
        <v>13517741.973539526</v>
      </c>
      <c r="R41" s="7">
        <f>IF(Capex!$D$17="","",IF($C37&gt;=1,($C36/HLOOKUP($C37,$D$62:$BA$66,2,FALSE))*HLOOKUP(R37,$D$62:$BA$66,5,FALSE),(IF(R37&lt;=(-1),R37,0))))</f>
        <v>13517741.973539526</v>
      </c>
      <c r="S41" s="7">
        <f>IF(Capex!$D$17="","",IF($C37&gt;=1,($C36/HLOOKUP($C37,$D$62:$BA$66,2,FALSE))*HLOOKUP(S37,$D$62:$BA$66,5,FALSE),(IF(S37&lt;=(-1),S37,0))))</f>
        <v>13517741.973539526</v>
      </c>
      <c r="T41" s="7">
        <f>IF(Capex!$D$17="","",IF($C37&gt;=1,($C36/HLOOKUP($C37,$D$62:$BA$66,2,FALSE))*HLOOKUP(T37,$D$62:$BA$66,5,FALSE),(IF(T37&lt;=(-1),T37,0))))</f>
        <v>13517741.973539526</v>
      </c>
      <c r="U41" s="7">
        <f>IF(Capex!$D$17="","",IF($C37&gt;=1,($C36/HLOOKUP($C37,$D$62:$BA$66,2,FALSE))*HLOOKUP(U37,$D$62:$BA$66,5,FALSE),(IF(U37&lt;=(-1),U37,0))))</f>
        <v>13517741.973539526</v>
      </c>
      <c r="V41" s="7">
        <f>IF(Capex!$D$17="","",IF($C37&gt;=1,($C36/HLOOKUP($C37,$D$62:$BA$66,2,FALSE))*HLOOKUP(V37,$D$62:$BA$66,5,FALSE),(IF(V37&lt;=(-1),V37,0))))</f>
        <v>13517741.973539526</v>
      </c>
      <c r="W41" s="7">
        <f>IF(Capex!$D$17="","",IF($C37&gt;=1,($C36/HLOOKUP($C37,$D$62:$BA$66,2,FALSE))*HLOOKUP(W37,$D$62:$BA$66,5,FALSE),(IF(W37&lt;=(-1),W37,0))))</f>
        <v>13517741.973539526</v>
      </c>
      <c r="X41" s="7">
        <f>IF(Capex!$D$17="","",IF($C37&gt;=1,($C36/HLOOKUP($C37,$D$62:$BA$66,2,FALSE))*HLOOKUP(X37,$D$62:$BA$66,5,FALSE),(IF(X37&lt;=(-1),X37,0))))</f>
        <v>13517741.973539526</v>
      </c>
      <c r="Y41" s="7">
        <f>IF(Capex!$D$17="","",IF($C37&gt;=1,($C36/HLOOKUP($C37,$D$62:$BA$66,2,FALSE))*HLOOKUP(Y37,$D$62:$BA$66,5,FALSE),(IF(Y37&lt;=(-1),Y37,0))))</f>
        <v>13517741.973539526</v>
      </c>
      <c r="Z41" s="7">
        <f>IF(Capex!$D$17="","",IF($C37&gt;=1,($C36/HLOOKUP($C37,$D$62:$BA$66,2,FALSE))*HLOOKUP(Z37,$D$62:$BA$66,5,FALSE),(IF(Z37&lt;=(-1),Z37,0))))</f>
        <v>13517741.973539526</v>
      </c>
      <c r="AA41" s="7">
        <f>IF(Capex!$D$17="","",IF($C37&gt;=1,($C36/HLOOKUP($C37,$D$62:$BA$66,2,FALSE))*HLOOKUP(AA37,$D$62:$BA$66,5,FALSE),(IF(AA37&lt;=(-1),AA37,0))))</f>
        <v>13517741.973539526</v>
      </c>
      <c r="AB41" s="7">
        <f>IF(Capex!$D$17="","",IF($C37&gt;=1,($C36/HLOOKUP($C37,$D$62:$BA$66,2,FALSE))*HLOOKUP(AB37,$D$62:$BA$66,5,FALSE),(IF(AB37&lt;=(-1),AB37,0))))</f>
        <v>13517741.973539526</v>
      </c>
      <c r="AC41" s="7">
        <f>IF(Capex!$D$17="","",IF($C37&gt;=1,($C36/HLOOKUP($C37,$D$62:$BA$66,2,FALSE))*HLOOKUP(AC37,$D$62:$BA$66,5,FALSE),(IF(AC37&lt;=(-1),AC37,0))))</f>
        <v>13517741.973539526</v>
      </c>
      <c r="AD41" s="7">
        <f>IF(Capex!$D$17="","",IF($C37&gt;=1,($C36/HLOOKUP($C37,$D$62:$BA$66,2,FALSE))*HLOOKUP(AD37,$D$62:$BA$66,5,FALSE),(IF(AD37&lt;=(-1),AD37,0))))</f>
        <v>13517741.973539526</v>
      </c>
      <c r="AE41" s="7">
        <f>IF(Capex!$D$17="","",IF($C37&gt;=1,($C36/HLOOKUP($C37,$D$62:$BA$66,2,FALSE))*HLOOKUP(AE37,$D$62:$BA$66,5,FALSE),(IF(AE37&lt;=(-1),AE37,0))))</f>
        <v>13517741.973539526</v>
      </c>
      <c r="AF41" s="7">
        <f>IF(Capex!$D$17="","",IF($C37&gt;=1,($C36/HLOOKUP($C37,$D$62:$BA$66,2,FALSE))*HLOOKUP(AF37,$D$62:$BA$66,5,FALSE),(IF(AF37&lt;=(-1),AF37,0))))</f>
        <v>13517741.973539526</v>
      </c>
      <c r="AG41" s="7">
        <f>IF(Capex!$D$17="","",IF($C37&gt;=1,($C36/HLOOKUP($C37,$D$62:$BA$66,2,FALSE))*HLOOKUP(AG37,$D$62:$BA$66,5,FALSE),(IF(AG37&lt;=(-1),AG37,0))))</f>
        <v>13517741.973539526</v>
      </c>
      <c r="AH41" s="7">
        <f>IF(Capex!$D$17="","",IF($C37&gt;=1,($C36/HLOOKUP($C37,$D$62:$BA$66,2,FALSE))*HLOOKUP(AH37,$D$62:$BA$66,5,FALSE),(IF(AH37&lt;=(-1),AH37,0))))</f>
        <v>13517741.973539526</v>
      </c>
      <c r="AI41" s="7">
        <f>IF(Capex!$D$17="","",IF($C37&gt;=1,($C36/HLOOKUP($C37,$D$62:$BA$66,2,FALSE))*HLOOKUP(AI37,$D$62:$BA$66,5,FALSE),(IF(AI37&lt;=(-1),AI37,0))))</f>
        <v>13517741.973539526</v>
      </c>
      <c r="AJ41" s="7" t="e">
        <f>IF(Capex!$D$17="","",IF($C37&gt;=1,($C36/HLOOKUP($C37,$D$62:$BA$66,2,FALSE))*HLOOKUP(AJ37,$D$62:$BA$66,5,FALSE),(IF(AJ37&lt;=(-1),AJ37,0))))</f>
        <v>#N/A</v>
      </c>
      <c r="AK41" s="7" t="e">
        <f>IF(Capex!$D$17="","",IF($C37&gt;=1,($C36/HLOOKUP($C37,$D$62:$BA$66,2,FALSE))*HLOOKUP(AK37,$D$62:$BA$66,5,FALSE),(IF(AK37&lt;=(-1),AK37,0))))</f>
        <v>#N/A</v>
      </c>
      <c r="AL41" s="7" t="e">
        <f>IF(Capex!$D$17="","",IF($C37&gt;=1,($C36/HLOOKUP($C37,$D$62:$BA$66,2,FALSE))*HLOOKUP(AL37,$D$62:$BA$66,5,FALSE),(IF(AL37&lt;=(-1),AL37,0))))</f>
        <v>#N/A</v>
      </c>
      <c r="AM41" s="7" t="e">
        <f>IF(Capex!$D$17="","",IF($C37&gt;=1,($C36/HLOOKUP($C37,$D$62:$BA$66,2,FALSE))*HLOOKUP(AM37,$D$62:$BA$66,5,FALSE),(IF(AM37&lt;=(-1),AM37,0))))</f>
        <v>#N/A</v>
      </c>
      <c r="AN41" s="7" t="e">
        <f>IF(Capex!$D$17="","",IF($C37&gt;=1,($C36/HLOOKUP($C37,$D$62:$BA$66,2,FALSE))*HLOOKUP(AN37,$D$62:$BA$66,5,FALSE),(IF(AN37&lt;=(-1),AN37,0))))</f>
        <v>#N/A</v>
      </c>
      <c r="AO41" s="7" t="e">
        <f>IF(Capex!$D$17="","",IF($C37&gt;=1,($C36/HLOOKUP($C37,$D$62:$BA$66,2,FALSE))*HLOOKUP(AO37,$D$62:$BA$66,5,FALSE),(IF(AO37&lt;=(-1),AO37,0))))</f>
        <v>#N/A</v>
      </c>
      <c r="AP41" s="7" t="e">
        <f>IF(Capex!$D$17="","",IF($C37&gt;=1,($C36/HLOOKUP($C37,$D$62:$BA$66,2,FALSE))*HLOOKUP(AP37,$D$62:$BA$66,5,FALSE),(IF(AP37&lt;=(-1),AP37,0))))</f>
        <v>#N/A</v>
      </c>
      <c r="AQ41" s="7" t="e">
        <f>IF(Capex!$D$17="","",IF($C37&gt;=1,($C36/HLOOKUP($C37,$D$62:$BA$66,2,FALSE))*HLOOKUP(AQ37,$D$62:$BA$66,5,FALSE),(IF(AQ37&lt;=(-1),AQ37,0))))</f>
        <v>#N/A</v>
      </c>
      <c r="AR41" s="7" t="e">
        <f>IF(Capex!$D$17="","",IF($C37&gt;=1,($C36/HLOOKUP($C37,$D$62:$BA$66,2,FALSE))*HLOOKUP(AR37,$D$62:$BA$66,5,FALSE),(IF(AR37&lt;=(-1),AR37,0))))</f>
        <v>#N/A</v>
      </c>
      <c r="AS41" s="7" t="e">
        <f>IF(Capex!$D$17="","",IF($C37&gt;=1,($C36/HLOOKUP($C37,$D$62:$BA$66,2,FALSE))*HLOOKUP(AS37,$D$62:$BA$66,5,FALSE),(IF(AS37&lt;=(-1),AS37,0))))</f>
        <v>#N/A</v>
      </c>
      <c r="AT41" s="7" t="e">
        <f>IF(Capex!$D$17="","",IF($C37&gt;=1,($C36/HLOOKUP($C37,$D$62:$BA$66,2,FALSE))*HLOOKUP(AT37,$D$62:$BA$66,5,FALSE),(IF(AT37&lt;=(-1),AT37,0))))</f>
        <v>#N/A</v>
      </c>
      <c r="AU41" s="7" t="e">
        <f>IF(Capex!$D$17="","",IF($C37&gt;=1,($C36/HLOOKUP($C37,$D$62:$BA$66,2,FALSE))*HLOOKUP(AU37,$D$62:$BA$66,5,FALSE),(IF(AU37&lt;=(-1),AU37,0))))</f>
        <v>#N/A</v>
      </c>
      <c r="AV41" s="7" t="e">
        <f>IF(Capex!$D$17="","",IF($C37&gt;=1,($C36/HLOOKUP($C37,$D$62:$BA$66,2,FALSE))*HLOOKUP(AV37,$D$62:$BA$66,5,FALSE),(IF(AV37&lt;=(-1),AV37,0))))</f>
        <v>#N/A</v>
      </c>
      <c r="AW41" s="7" t="e">
        <f>IF(Capex!$D$17="","",IF($C37&gt;=1,($C36/HLOOKUP($C37,$D$62:$BA$66,2,FALSE))*HLOOKUP(AW37,$D$62:$BA$66,5,FALSE),(IF(AW37&lt;=(-1),AW37,0))))</f>
        <v>#N/A</v>
      </c>
      <c r="AX41" s="7" t="e">
        <f>IF(Capex!$D$17="","",IF($C37&gt;=1,($C36/HLOOKUP($C37,$D$62:$BA$66,2,FALSE))*HLOOKUP(AX37,$D$62:$BA$66,5,FALSE),(IF(AX37&lt;=(-1),AX37,0))))</f>
        <v>#N/A</v>
      </c>
      <c r="AY41" s="7" t="e">
        <f>IF(Capex!$D$17="","",IF($C37&gt;=1,($C36/HLOOKUP($C37,$D$62:$BA$66,2,FALSE))*HLOOKUP(AY37,$D$62:$BA$66,5,FALSE),(IF(AY37&lt;=(-1),AY37,0))))</f>
        <v>#N/A</v>
      </c>
      <c r="AZ41" s="7" t="e">
        <f>IF(Capex!$D$17="","",IF($C37&gt;=1,($C36/HLOOKUP($C37,$D$62:$BA$66,2,FALSE))*HLOOKUP(AZ37,$D$62:$BA$66,5,FALSE),(IF(AZ37&lt;=(-1),AZ37,0))))</f>
        <v>#N/A</v>
      </c>
      <c r="BA41" s="7" t="e">
        <f>IF(Capex!$D$17="","",IF($C37&gt;=1,($C36/HLOOKUP($C37,$D$62:$BA$66,2,FALSE))*HLOOKUP(BA37,$D$62:$BA$66,5,FALSE),(IF(BA37&lt;=(-1),BA37,0))))</f>
        <v>#N/A</v>
      </c>
      <c r="BB41" s="7" t="e">
        <f>IF(Capex!$D$17="","",IF($C37&gt;=1,($C36/HLOOKUP($C37,$D$62:$BA$66,2,FALSE))*HLOOKUP(BB37,$D$62:$BA$66,5,FALSE),(IF(BB37&lt;=(-1),BB37,0))))</f>
        <v>#N/A</v>
      </c>
      <c r="BC41" s="7" t="e">
        <f>IF(Capex!$D$17="","",IF($C37&gt;=1,($C36/HLOOKUP($C37,$D$62:$BA$66,2,FALSE))*HLOOKUP(BC37,$D$62:$BA$66,5,FALSE),(IF(BC37&lt;=(-1),BC37,0))))</f>
        <v>#N/A</v>
      </c>
    </row>
    <row r="42" spans="2:55">
      <c r="B42" s="3" t="s">
        <v>27</v>
      </c>
      <c r="D42" s="7">
        <f>IF(Capex!$D$17="","",D38-D39)</f>
        <v>236265483.35189483</v>
      </c>
      <c r="E42" s="7">
        <f>IF(Capex!$D$17="","",E38-E39)</f>
        <v>232432920.42016357</v>
      </c>
      <c r="F42" s="7">
        <f>IF(Capex!$D$17="","",F38-F39)</f>
        <v>228438623.33271328</v>
      </c>
      <c r="G42" s="7">
        <f>IF(Capex!$D$17="","",G38-G39)</f>
        <v>224275766.90817258</v>
      </c>
      <c r="H42" s="7">
        <f>IF(Capex!$D$17="","",H38-H39)</f>
        <v>219937237.94251624</v>
      </c>
      <c r="I42" s="7">
        <f>IF(Capex!$D$17="","",I38-I39)</f>
        <v>215415623.05450922</v>
      </c>
      <c r="J42" s="7">
        <f>IF(Capex!$D$17="","",J38-J39)</f>
        <v>210703196.01822829</v>
      </c>
      <c r="K42" s="7">
        <f>IF(Capex!$D$17="","",K38-K39)</f>
        <v>205791904.56101632</v>
      </c>
      <c r="L42" s="7">
        <f>IF(Capex!$D$17="","",L38-L39)</f>
        <v>200673356.60431001</v>
      </c>
      <c r="M42" s="7">
        <f>IF(Capex!$D$17="","",M38-M39)</f>
        <v>195338805.92383069</v>
      </c>
      <c r="N42" s="7">
        <f>IF(Capex!$D$17="","",N38-N39)</f>
        <v>189779137.20463514</v>
      </c>
      <c r="O42" s="7">
        <f>IF(Capex!$D$17="","",O38-O39)</f>
        <v>183984850.46548954</v>
      </c>
      <c r="P42" s="7">
        <f>IF(Capex!$D$17="","",P38-P39)</f>
        <v>177946044.82595199</v>
      </c>
      <c r="Q42" s="7">
        <f>IF(Capex!$D$17="","",Q38-Q39)</f>
        <v>171652401.58842596</v>
      </c>
      <c r="R42" s="7">
        <f>IF(Capex!$D$17="","",R38-R39)</f>
        <v>165093166.60627633</v>
      </c>
      <c r="S42" s="7">
        <f>IF(Capex!$D$17="","",S38-S39)</f>
        <v>158257131.90787998</v>
      </c>
      <c r="T42" s="7">
        <f>IF(Capex!$D$17="","",T38-T39)</f>
        <v>151132616.54521132</v>
      </c>
      <c r="U42" s="7">
        <f>IF(Capex!$D$17="","",U38-U39)</f>
        <v>143707446.63423803</v>
      </c>
      <c r="V42" s="7">
        <f>IF(Capex!$D$17="","",V38-V39)</f>
        <v>135968934.55302167</v>
      </c>
      <c r="W42" s="7">
        <f>IF(Capex!$D$17="","",W38-W39)</f>
        <v>127903857.26197797</v>
      </c>
      <c r="X42" s="7">
        <f>IF(Capex!$D$17="","",X38-X39)</f>
        <v>119498433.70925222</v>
      </c>
      <c r="Y42" s="7">
        <f>IF(Capex!$D$17="","",Y38-Y39)</f>
        <v>110738301.28260146</v>
      </c>
      <c r="Z42" s="7">
        <f>IF(Capex!$D$17="","",Z38-Z39)</f>
        <v>101608491.26754603</v>
      </c>
      <c r="AA42" s="7">
        <f>IF(Capex!$D$17="","",AA38-AA39)</f>
        <v>92093403.269855261</v>
      </c>
      <c r="AB42" s="7">
        <f>IF(Capex!$D$17="","",AB38-AB39)</f>
        <v>82176778.558661938</v>
      </c>
      <c r="AC42" s="7">
        <f>IF(Capex!$D$17="","",AC38-AC39)</f>
        <v>71841672.284656256</v>
      </c>
      <c r="AD42" s="7">
        <f>IF(Capex!$D$17="","",AD38-AD39)</f>
        <v>61070424.525887541</v>
      </c>
      <c r="AE42" s="7">
        <f>IF(Capex!$D$17="","",AE38-AE39)</f>
        <v>49844630.111698791</v>
      </c>
      <c r="AF42" s="7">
        <f>IF(Capex!$D$17="","",AF38-AF39)</f>
        <v>38145107.173231266</v>
      </c>
      <c r="AG42" s="7">
        <f>IF(Capex!$D$17="","",AG38-AG39)</f>
        <v>25951864.366760418</v>
      </c>
      <c r="AH42" s="7">
        <f>IF(Capex!$D$17="","",AH38-AH39)</f>
        <v>13244066.713856498</v>
      </c>
      <c r="AI42" s="7">
        <f>IF(Capex!$D$17="","",AI38-AI39)</f>
        <v>3.166496753692627E-8</v>
      </c>
      <c r="AJ42" s="7" t="e">
        <f>IF(Capex!$D$17="","",AJ38-AJ39)</f>
        <v>#N/A</v>
      </c>
      <c r="AK42" s="7" t="e">
        <f>IF(Capex!$D$17="","",AK38-AK39)</f>
        <v>#N/A</v>
      </c>
      <c r="AL42" s="7" t="e">
        <f>IF(Capex!$D$17="","",AL38-AL39)</f>
        <v>#N/A</v>
      </c>
      <c r="AM42" s="7" t="e">
        <f>IF(Capex!$D$17="","",AM38-AM39)</f>
        <v>#N/A</v>
      </c>
      <c r="AN42" s="7" t="e">
        <f>IF(Capex!$D$17="","",AN38-AN39)</f>
        <v>#N/A</v>
      </c>
      <c r="AO42" s="7" t="e">
        <f>IF(Capex!$D$17="","",AO38-AO39)</f>
        <v>#N/A</v>
      </c>
      <c r="AP42" s="7" t="e">
        <f>IF(Capex!$D$17="","",AP38-AP39)</f>
        <v>#N/A</v>
      </c>
      <c r="AQ42" s="7" t="e">
        <f>IF(Capex!$D$17="","",AQ38-AQ39)</f>
        <v>#N/A</v>
      </c>
      <c r="AR42" s="7" t="e">
        <f>IF(Capex!$D$17="","",AR38-AR39)</f>
        <v>#N/A</v>
      </c>
      <c r="AS42" s="7" t="e">
        <f>IF(Capex!$D$17="","",AS38-AS39)</f>
        <v>#N/A</v>
      </c>
      <c r="AT42" s="7" t="e">
        <f>IF(Capex!$D$17="","",AT38-AT39)</f>
        <v>#N/A</v>
      </c>
      <c r="AU42" s="7" t="e">
        <f>IF(Capex!$D$17="","",AU38-AU39)</f>
        <v>#N/A</v>
      </c>
      <c r="AV42" s="7" t="e">
        <f>IF(Capex!$D$17="","",AV38-AV39)</f>
        <v>#N/A</v>
      </c>
      <c r="AW42" s="7" t="e">
        <f>IF(Capex!$D$17="","",AW38-AW39)</f>
        <v>#N/A</v>
      </c>
      <c r="AX42" s="7" t="e">
        <f>IF(Capex!$D$17="","",AX38-AX39)</f>
        <v>#N/A</v>
      </c>
      <c r="AY42" s="7" t="e">
        <f>IF(Capex!$D$17="","",AY38-AY39)</f>
        <v>#N/A</v>
      </c>
      <c r="AZ42" s="7" t="e">
        <f>IF(Capex!$D$17="","",AZ38-AZ39)</f>
        <v>#N/A</v>
      </c>
      <c r="BA42" s="7" t="e">
        <f>IF(Capex!$D$17="","",BA38-BA39)</f>
        <v>#N/A</v>
      </c>
      <c r="BB42" s="7" t="e">
        <f>IF(Capex!$D$17="","",BB38-BB39)</f>
        <v>#N/A</v>
      </c>
      <c r="BC42" s="7" t="e">
        <f>IF(Capex!$D$17="","",BC38-BC39)</f>
        <v>#N/A</v>
      </c>
    </row>
    <row r="43" spans="2:55">
      <c r="B43" s="3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</row>
    <row r="44" spans="2:55">
      <c r="B44" s="3" t="s">
        <v>22</v>
      </c>
      <c r="C44" s="38">
        <f>IF(Capex!D18="","",Capex!D18)</f>
        <v>207526554.22480488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</row>
    <row r="45" spans="2:55">
      <c r="B45" s="3" t="s">
        <v>15</v>
      </c>
      <c r="C45" s="38">
        <f>IF(Capex!C18="","",Capex!C18)</f>
        <v>34</v>
      </c>
      <c r="D45" s="7">
        <f>C45</f>
        <v>34</v>
      </c>
      <c r="E45" s="7">
        <f>IF(D45="","",IF(D45&gt;0,D45-1,0))</f>
        <v>33</v>
      </c>
      <c r="F45" s="7">
        <f t="shared" ref="F45:BC45" si="199">IF(E45="","",IF(E45&gt;0,E45-1,0))</f>
        <v>32</v>
      </c>
      <c r="G45" s="7">
        <f t="shared" si="199"/>
        <v>31</v>
      </c>
      <c r="H45" s="7">
        <f t="shared" si="199"/>
        <v>30</v>
      </c>
      <c r="I45" s="7">
        <f t="shared" si="199"/>
        <v>29</v>
      </c>
      <c r="J45" s="7">
        <f t="shared" si="199"/>
        <v>28</v>
      </c>
      <c r="K45" s="7">
        <f t="shared" si="199"/>
        <v>27</v>
      </c>
      <c r="L45" s="7">
        <f t="shared" si="199"/>
        <v>26</v>
      </c>
      <c r="M45" s="7">
        <f t="shared" si="199"/>
        <v>25</v>
      </c>
      <c r="N45" s="7">
        <f t="shared" si="199"/>
        <v>24</v>
      </c>
      <c r="O45" s="7">
        <f t="shared" si="199"/>
        <v>23</v>
      </c>
      <c r="P45" s="7">
        <f t="shared" si="199"/>
        <v>22</v>
      </c>
      <c r="Q45" s="7">
        <f t="shared" si="199"/>
        <v>21</v>
      </c>
      <c r="R45" s="7">
        <f t="shared" si="199"/>
        <v>20</v>
      </c>
      <c r="S45" s="7">
        <f t="shared" si="199"/>
        <v>19</v>
      </c>
      <c r="T45" s="7">
        <f t="shared" si="199"/>
        <v>18</v>
      </c>
      <c r="U45" s="7">
        <f t="shared" si="199"/>
        <v>17</v>
      </c>
      <c r="V45" s="7">
        <f t="shared" si="199"/>
        <v>16</v>
      </c>
      <c r="W45" s="7">
        <f t="shared" si="199"/>
        <v>15</v>
      </c>
      <c r="X45" s="7">
        <f t="shared" si="199"/>
        <v>14</v>
      </c>
      <c r="Y45" s="7">
        <f t="shared" si="199"/>
        <v>13</v>
      </c>
      <c r="Z45" s="7">
        <f t="shared" si="199"/>
        <v>12</v>
      </c>
      <c r="AA45" s="7">
        <f t="shared" si="199"/>
        <v>11</v>
      </c>
      <c r="AB45" s="7">
        <f t="shared" si="199"/>
        <v>10</v>
      </c>
      <c r="AC45" s="7">
        <f t="shared" si="199"/>
        <v>9</v>
      </c>
      <c r="AD45" s="7">
        <f t="shared" si="199"/>
        <v>8</v>
      </c>
      <c r="AE45" s="7">
        <f t="shared" si="199"/>
        <v>7</v>
      </c>
      <c r="AF45" s="7">
        <f t="shared" si="199"/>
        <v>6</v>
      </c>
      <c r="AG45" s="7">
        <f t="shared" si="199"/>
        <v>5</v>
      </c>
      <c r="AH45" s="7">
        <f t="shared" si="199"/>
        <v>4</v>
      </c>
      <c r="AI45" s="7">
        <f t="shared" si="199"/>
        <v>3</v>
      </c>
      <c r="AJ45" s="7">
        <f t="shared" si="199"/>
        <v>2</v>
      </c>
      <c r="AK45" s="7">
        <f t="shared" si="199"/>
        <v>1</v>
      </c>
      <c r="AL45" s="7">
        <f t="shared" si="199"/>
        <v>0</v>
      </c>
      <c r="AM45" s="7">
        <f t="shared" si="199"/>
        <v>0</v>
      </c>
      <c r="AN45" s="7">
        <f t="shared" si="199"/>
        <v>0</v>
      </c>
      <c r="AO45" s="7">
        <f t="shared" si="199"/>
        <v>0</v>
      </c>
      <c r="AP45" s="7">
        <f t="shared" si="199"/>
        <v>0</v>
      </c>
      <c r="AQ45" s="7">
        <f t="shared" si="199"/>
        <v>0</v>
      </c>
      <c r="AR45" s="7">
        <f t="shared" si="199"/>
        <v>0</v>
      </c>
      <c r="AS45" s="7">
        <f t="shared" si="199"/>
        <v>0</v>
      </c>
      <c r="AT45" s="7">
        <f t="shared" si="199"/>
        <v>0</v>
      </c>
      <c r="AU45" s="7">
        <f t="shared" si="199"/>
        <v>0</v>
      </c>
      <c r="AV45" s="7">
        <f t="shared" si="199"/>
        <v>0</v>
      </c>
      <c r="AW45" s="7">
        <f t="shared" si="199"/>
        <v>0</v>
      </c>
      <c r="AX45" s="7">
        <f t="shared" si="199"/>
        <v>0</v>
      </c>
      <c r="AY45" s="7">
        <f t="shared" si="199"/>
        <v>0</v>
      </c>
      <c r="AZ45" s="7">
        <f t="shared" si="199"/>
        <v>0</v>
      </c>
      <c r="BA45" s="7">
        <f t="shared" si="199"/>
        <v>0</v>
      </c>
      <c r="BB45" s="7">
        <f t="shared" si="199"/>
        <v>0</v>
      </c>
      <c r="BC45" s="7">
        <f t="shared" si="199"/>
        <v>0</v>
      </c>
    </row>
    <row r="46" spans="2:55">
      <c r="B46" s="2" t="s">
        <v>23</v>
      </c>
      <c r="D46" s="7">
        <f>C44</f>
        <v>207526554.22480488</v>
      </c>
      <c r="E46" s="7">
        <f>D50</f>
        <v>204680360.73044547</v>
      </c>
      <c r="F46" s="7">
        <f>E50</f>
        <v>201714057.8706241</v>
      </c>
      <c r="G46" s="7">
        <f t="shared" ref="G46:BC46" si="200">F50</f>
        <v>198622577.03011826</v>
      </c>
      <c r="H46" s="7">
        <f t="shared" si="200"/>
        <v>195400635.69814306</v>
      </c>
      <c r="I46" s="7">
        <f t="shared" si="200"/>
        <v>192042728.44195852</v>
      </c>
      <c r="J46" s="7">
        <f t="shared" si="200"/>
        <v>188543117.49956298</v>
      </c>
      <c r="K46" s="7">
        <f t="shared" si="200"/>
        <v>184895822.97539836</v>
      </c>
      <c r="L46" s="7">
        <f t="shared" si="200"/>
        <v>181094612.62231401</v>
      </c>
      <c r="M46" s="7">
        <f t="shared" si="200"/>
        <v>177132991.19232947</v>
      </c>
      <c r="N46" s="7">
        <f t="shared" si="200"/>
        <v>173004189.33799958</v>
      </c>
      <c r="O46" s="7">
        <f t="shared" si="200"/>
        <v>168701152.04541698</v>
      </c>
      <c r="P46" s="7">
        <f t="shared" si="200"/>
        <v>164216526.57908741</v>
      </c>
      <c r="Q46" s="7">
        <f t="shared" si="200"/>
        <v>159542649.91807872</v>
      </c>
      <c r="R46" s="7">
        <f t="shared" si="200"/>
        <v>154671535.66197547</v>
      </c>
      <c r="S46" s="7">
        <f t="shared" si="200"/>
        <v>149594860.38426465</v>
      </c>
      <c r="T46" s="7">
        <f t="shared" si="200"/>
        <v>144303949.40983444</v>
      </c>
      <c r="U46" s="7">
        <f t="shared" si="200"/>
        <v>138789761.99228328</v>
      </c>
      <c r="V46" s="7">
        <f t="shared" si="200"/>
        <v>133042875.86571147</v>
      </c>
      <c r="W46" s="7">
        <f t="shared" si="200"/>
        <v>127053471.14459832</v>
      </c>
      <c r="X46" s="7">
        <f t="shared" si="200"/>
        <v>120811313.5442542</v>
      </c>
      <c r="Y46" s="7">
        <f t="shared" si="200"/>
        <v>114305736.89317554</v>
      </c>
      <c r="Z46" s="7">
        <f t="shared" si="200"/>
        <v>107525624.90742138</v>
      </c>
      <c r="AA46" s="7">
        <f t="shared" si="200"/>
        <v>100459392.19586839</v>
      </c>
      <c r="AB46" s="7">
        <f t="shared" si="200"/>
        <v>93094964.463887855</v>
      </c>
      <c r="AC46" s="7">
        <f t="shared" si="200"/>
        <v>85419757.881617755</v>
      </c>
      <c r="AD46" s="7">
        <f t="shared" si="200"/>
        <v>77420657.581575841</v>
      </c>
      <c r="AE46" s="7">
        <f t="shared" si="200"/>
        <v>69083995.248872161</v>
      </c>
      <c r="AF46" s="7">
        <f t="shared" si="200"/>
        <v>60395525.765728392</v>
      </c>
      <c r="AG46" s="7">
        <f t="shared" si="200"/>
        <v>51340402.870395958</v>
      </c>
      <c r="AH46" s="7">
        <f t="shared" si="200"/>
        <v>41903153.788880497</v>
      </c>
      <c r="AI46" s="7">
        <f t="shared" si="200"/>
        <v>32067652.796125077</v>
      </c>
      <c r="AJ46" s="7">
        <f t="shared" si="200"/>
        <v>21817093.661475379</v>
      </c>
      <c r="AK46" s="7">
        <f t="shared" si="200"/>
        <v>11133960.931343464</v>
      </c>
      <c r="AL46" s="7">
        <f t="shared" si="200"/>
        <v>-1.862645149230957E-8</v>
      </c>
      <c r="AM46" s="7" t="e">
        <f t="shared" si="200"/>
        <v>#N/A</v>
      </c>
      <c r="AN46" s="7" t="e">
        <f t="shared" si="200"/>
        <v>#N/A</v>
      </c>
      <c r="AO46" s="7" t="e">
        <f t="shared" si="200"/>
        <v>#N/A</v>
      </c>
      <c r="AP46" s="7" t="e">
        <f t="shared" si="200"/>
        <v>#N/A</v>
      </c>
      <c r="AQ46" s="7" t="e">
        <f t="shared" si="200"/>
        <v>#N/A</v>
      </c>
      <c r="AR46" s="7" t="e">
        <f t="shared" si="200"/>
        <v>#N/A</v>
      </c>
      <c r="AS46" s="7" t="e">
        <f t="shared" si="200"/>
        <v>#N/A</v>
      </c>
      <c r="AT46" s="7" t="e">
        <f t="shared" si="200"/>
        <v>#N/A</v>
      </c>
      <c r="AU46" s="7" t="e">
        <f t="shared" si="200"/>
        <v>#N/A</v>
      </c>
      <c r="AV46" s="7" t="e">
        <f t="shared" si="200"/>
        <v>#N/A</v>
      </c>
      <c r="AW46" s="7" t="e">
        <f t="shared" si="200"/>
        <v>#N/A</v>
      </c>
      <c r="AX46" s="7" t="e">
        <f t="shared" si="200"/>
        <v>#N/A</v>
      </c>
      <c r="AY46" s="7" t="e">
        <f t="shared" si="200"/>
        <v>#N/A</v>
      </c>
      <c r="AZ46" s="7" t="e">
        <f t="shared" si="200"/>
        <v>#N/A</v>
      </c>
      <c r="BA46" s="7" t="e">
        <f t="shared" si="200"/>
        <v>#N/A</v>
      </c>
      <c r="BB46" s="7" t="e">
        <f t="shared" si="200"/>
        <v>#N/A</v>
      </c>
      <c r="BC46" s="7" t="e">
        <f t="shared" si="200"/>
        <v>#N/A</v>
      </c>
    </row>
    <row r="47" spans="2:55">
      <c r="B47" s="3" t="s">
        <v>24</v>
      </c>
      <c r="D47" s="7">
        <f>IF(Capex!$D$18="","",IF($C45&gt;=1,($C44/HLOOKUP($C45,$D$62:$BA$66,2,FALSE))*HLOOKUP(D45,$D$62:$BA$66,3,FALSE),(IF(D45&lt;=(-1),D45,0))))</f>
        <v>2846193.4943594104</v>
      </c>
      <c r="E47" s="7">
        <f>IF(Capex!$D$18="","",IF($C45&gt;=1,($C44/HLOOKUP($C45,$D$62:$BA$66,2,FALSE))*HLOOKUP(E45,$D$62:$BA$66,3,FALSE),(IF(E45&lt;=(-1),E45,0))))</f>
        <v>2966302.8598213787</v>
      </c>
      <c r="F47" s="7">
        <f>IF(Capex!$D$18="","",IF($C45&gt;=1,($C44/HLOOKUP($C45,$D$62:$BA$66,2,FALSE))*HLOOKUP(F45,$D$62:$BA$66,3,FALSE),(IF(F45&lt;=(-1),F45,0))))</f>
        <v>3091480.8405058393</v>
      </c>
      <c r="G47" s="7">
        <f>IF(Capex!$D$18="","",IF($C45&gt;=1,($C44/HLOOKUP($C45,$D$62:$BA$66,2,FALSE))*HLOOKUP(G45,$D$62:$BA$66,3,FALSE),(IF(G45&lt;=(-1),G45,0))))</f>
        <v>3221941.3319751872</v>
      </c>
      <c r="H47" s="7">
        <f>IF(Capex!$D$18="","",IF($C45&gt;=1,($C44/HLOOKUP($C45,$D$62:$BA$66,2,FALSE))*HLOOKUP(H45,$D$62:$BA$66,3,FALSE),(IF(H45&lt;=(-1),H45,0))))</f>
        <v>3357907.2561845402</v>
      </c>
      <c r="I47" s="7">
        <f>IF(Capex!$D$18="","",IF($C45&gt;=1,($C44/HLOOKUP($C45,$D$62:$BA$66,2,FALSE))*HLOOKUP(I45,$D$62:$BA$66,3,FALSE),(IF(I45&lt;=(-1),I45,0))))</f>
        <v>3499610.9423955274</v>
      </c>
      <c r="J47" s="7">
        <f>IF(Capex!$D$18="","",IF($C45&gt;=1,($C44/HLOOKUP($C45,$D$62:$BA$66,2,FALSE))*HLOOKUP(J45,$D$62:$BA$66,3,FALSE),(IF(J45&lt;=(-1),J45,0))))</f>
        <v>3647294.524164618</v>
      </c>
      <c r="K47" s="7">
        <f>IF(Capex!$D$18="","",IF($C45&gt;=1,($C44/HLOOKUP($C45,$D$62:$BA$66,2,FALSE))*HLOOKUP(K45,$D$62:$BA$66,3,FALSE),(IF(K45&lt;=(-1),K45,0))))</f>
        <v>3801210.3530843649</v>
      </c>
      <c r="L47" s="7">
        <f>IF(Capex!$D$18="","",IF($C45&gt;=1,($C44/HLOOKUP($C45,$D$62:$BA$66,2,FALSE))*HLOOKUP(L45,$D$62:$BA$66,3,FALSE),(IF(L45&lt;=(-1),L45,0))))</f>
        <v>3961621.4299845248</v>
      </c>
      <c r="M47" s="7">
        <f>IF(Capex!$D$18="","",IF($C45&gt;=1,($C44/HLOOKUP($C45,$D$62:$BA$66,2,FALSE))*HLOOKUP(M45,$D$62:$BA$66,3,FALSE),(IF(M45&lt;=(-1),M45,0))))</f>
        <v>4128801.8543298719</v>
      </c>
      <c r="N47" s="7">
        <f>IF(Capex!$D$18="","",IF($C45&gt;=1,($C44/HLOOKUP($C45,$D$62:$BA$66,2,FALSE))*HLOOKUP(N45,$D$62:$BA$66,3,FALSE),(IF(N45&lt;=(-1),N45,0))))</f>
        <v>4303037.292582592</v>
      </c>
      <c r="O47" s="7">
        <f>IF(Capex!$D$18="","",IF($C45&gt;=1,($C44/HLOOKUP($C45,$D$62:$BA$66,2,FALSE))*HLOOKUP(O45,$D$62:$BA$66,3,FALSE),(IF(O45&lt;=(-1),O45,0))))</f>
        <v>4484625.4663295774</v>
      </c>
      <c r="P47" s="7">
        <f>IF(Capex!$D$18="","",IF($C45&gt;=1,($C44/HLOOKUP($C45,$D$62:$BA$66,2,FALSE))*HLOOKUP(P45,$D$62:$BA$66,3,FALSE),(IF(P45&lt;=(-1),P45,0))))</f>
        <v>4673876.6610086868</v>
      </c>
      <c r="Q47" s="7">
        <f>IF(Capex!$D$18="","",IF($C45&gt;=1,($C44/HLOOKUP($C45,$D$62:$BA$66,2,FALSE))*HLOOKUP(Q45,$D$62:$BA$66,3,FALSE),(IF(Q45&lt;=(-1),Q45,0))))</f>
        <v>4871114.256103253</v>
      </c>
      <c r="R47" s="7">
        <f>IF(Capex!$D$18="","",IF($C45&gt;=1,($C44/HLOOKUP($C45,$D$62:$BA$66,2,FALSE))*HLOOKUP(R45,$D$62:$BA$66,3,FALSE),(IF(R45&lt;=(-1),R45,0))))</f>
        <v>5076675.2777108103</v>
      </c>
      <c r="S47" s="7">
        <f>IF(Capex!$D$18="","",IF($C45&gt;=1,($C44/HLOOKUP($C45,$D$62:$BA$66,2,FALSE))*HLOOKUP(S45,$D$62:$BA$66,3,FALSE),(IF(S45&lt;=(-1),S45,0))))</f>
        <v>5290910.9744302072</v>
      </c>
      <c r="T47" s="7">
        <f>IF(Capex!$D$18="","",IF($C45&gt;=1,($C44/HLOOKUP($C45,$D$62:$BA$66,2,FALSE))*HLOOKUP(T45,$D$62:$BA$66,3,FALSE),(IF(T45&lt;=(-1),T45,0))))</f>
        <v>5514187.4175511617</v>
      </c>
      <c r="U47" s="7">
        <f>IF(Capex!$D$18="","",IF($C45&gt;=1,($C44/HLOOKUP($C45,$D$62:$BA$66,2,FALSE))*HLOOKUP(U45,$D$62:$BA$66,3,FALSE),(IF(U45&lt;=(-1),U45,0))))</f>
        <v>5746886.1265718201</v>
      </c>
      <c r="V47" s="7">
        <f>IF(Capex!$D$18="","",IF($C45&gt;=1,($C44/HLOOKUP($C45,$D$62:$BA$66,2,FALSE))*HLOOKUP(V45,$D$62:$BA$66,3,FALSE),(IF(V45&lt;=(-1),V45,0))))</f>
        <v>5989404.7211131509</v>
      </c>
      <c r="W47" s="7">
        <f>IF(Capex!$D$18="","",IF($C45&gt;=1,($C44/HLOOKUP($C45,$D$62:$BA$66,2,FALSE))*HLOOKUP(W45,$D$62:$BA$66,3,FALSE),(IF(W45&lt;=(-1),W45,0))))</f>
        <v>6242157.6003441261</v>
      </c>
      <c r="X47" s="7">
        <f>IF(Capex!$D$18="","",IF($C45&gt;=1,($C44/HLOOKUP($C45,$D$62:$BA$66,2,FALSE))*HLOOKUP(X45,$D$62:$BA$66,3,FALSE),(IF(X45&lt;=(-1),X45,0))))</f>
        <v>6505576.6510786489</v>
      </c>
      <c r="Y47" s="7">
        <f>IF(Capex!$D$18="","",IF($C45&gt;=1,($C44/HLOOKUP($C45,$D$62:$BA$66,2,FALSE))*HLOOKUP(Y45,$D$62:$BA$66,3,FALSE),(IF(Y45&lt;=(-1),Y45,0))))</f>
        <v>6780111.9857541686</v>
      </c>
      <c r="Z47" s="7">
        <f>IF(Capex!$D$18="","",IF($C45&gt;=1,($C44/HLOOKUP($C45,$D$62:$BA$66,2,FALSE))*HLOOKUP(Z45,$D$62:$BA$66,3,FALSE),(IF(Z45&lt;=(-1),Z45,0))))</f>
        <v>7066232.7115529943</v>
      </c>
      <c r="AA47" s="7">
        <f>IF(Capex!$D$18="","",IF($C45&gt;=1,($C44/HLOOKUP($C45,$D$62:$BA$66,2,FALSE))*HLOOKUP(AA45,$D$62:$BA$66,3,FALSE),(IF(AA45&lt;=(-1),AA45,0))))</f>
        <v>7364427.7319805305</v>
      </c>
      <c r="AB47" s="7">
        <f>IF(Capex!$D$18="","",IF($C45&gt;=1,($C44/HLOOKUP($C45,$D$62:$BA$66,2,FALSE))*HLOOKUP(AB45,$D$62:$BA$66,3,FALSE),(IF(AB45&lt;=(-1),AB45,0))))</f>
        <v>7675206.5822701082</v>
      </c>
      <c r="AC47" s="7">
        <f>IF(Capex!$D$18="","",IF($C45&gt;=1,($C44/HLOOKUP($C45,$D$62:$BA$66,2,FALSE))*HLOOKUP(AC45,$D$62:$BA$66,3,FALSE),(IF(AC45&lt;=(-1),AC45,0))))</f>
        <v>7999100.3000419065</v>
      </c>
      <c r="AD47" s="7">
        <f>IF(Capex!$D$18="","",IF($C45&gt;=1,($C44/HLOOKUP($C45,$D$62:$BA$66,2,FALSE))*HLOOKUP(AD45,$D$62:$BA$66,3,FALSE),(IF(AD45&lt;=(-1),AD45,0))))</f>
        <v>8336662.3327036761</v>
      </c>
      <c r="AE47" s="7">
        <f>IF(Capex!$D$18="","",IF($C45&gt;=1,($C44/HLOOKUP($C45,$D$62:$BA$66,2,FALSE))*HLOOKUP(AE45,$D$62:$BA$66,3,FALSE),(IF(AE45&lt;=(-1),AE45,0))))</f>
        <v>8688469.4831437692</v>
      </c>
      <c r="AF47" s="7">
        <f>IF(Capex!$D$18="","",IF($C45&gt;=1,($C44/HLOOKUP($C45,$D$62:$BA$66,2,FALSE))*HLOOKUP(AF45,$D$62:$BA$66,3,FALSE),(IF(AF45&lt;=(-1),AF45,0))))</f>
        <v>9055122.895332437</v>
      </c>
      <c r="AG47" s="7">
        <f>IF(Capex!$D$18="","",IF($C45&gt;=1,($C44/HLOOKUP($C45,$D$62:$BA$66,2,FALSE))*HLOOKUP(AG45,$D$62:$BA$66,3,FALSE),(IF(AG45&lt;=(-1),AG45,0))))</f>
        <v>9437249.0815154649</v>
      </c>
      <c r="AH47" s="7">
        <f>IF(Capex!$D$18="","",IF($C45&gt;=1,($C44/HLOOKUP($C45,$D$62:$BA$66,2,FALSE))*HLOOKUP(AH45,$D$62:$BA$66,3,FALSE),(IF(AH45&lt;=(-1),AH45,0))))</f>
        <v>9835500.9927554205</v>
      </c>
      <c r="AI47" s="7">
        <f>IF(Capex!$D$18="","",IF($C45&gt;=1,($C44/HLOOKUP($C45,$D$62:$BA$66,2,FALSE))*HLOOKUP(AI45,$D$62:$BA$66,3,FALSE),(IF(AI45&lt;=(-1),AI45,0))))</f>
        <v>10250559.134649698</v>
      </c>
      <c r="AJ47" s="7">
        <f>IF(Capex!$D$18="","",IF($C45&gt;=1,($C44/HLOOKUP($C45,$D$62:$BA$66,2,FALSE))*HLOOKUP(AJ45,$D$62:$BA$66,3,FALSE),(IF(AJ45&lt;=(-1),AJ45,0))))</f>
        <v>10683132.730131915</v>
      </c>
      <c r="AK47" s="7">
        <f>IF(Capex!$D$18="","",IF($C45&gt;=1,($C44/HLOOKUP($C45,$D$62:$BA$66,2,FALSE))*HLOOKUP(AK45,$D$62:$BA$66,3,FALSE),(IF(AK45&lt;=(-1),AK45,0))))</f>
        <v>11133960.931343483</v>
      </c>
      <c r="AL47" s="7" t="e">
        <f>IF(Capex!$D$18="","",IF($C45&gt;=1,($C44/HLOOKUP($C45,$D$62:$BA$66,2,FALSE))*HLOOKUP(AL45,$D$62:$BA$66,3,FALSE),(IF(AL45&lt;=(-1),AL45,0))))</f>
        <v>#N/A</v>
      </c>
      <c r="AM47" s="7" t="e">
        <f>IF(Capex!$D$18="","",IF($C45&gt;=1,($C44/HLOOKUP($C45,$D$62:$BA$66,2,FALSE))*HLOOKUP(AM45,$D$62:$BA$66,3,FALSE),(IF(AM45&lt;=(-1),AM45,0))))</f>
        <v>#N/A</v>
      </c>
      <c r="AN47" s="7" t="e">
        <f>IF(Capex!$D$18="","",IF($C45&gt;=1,($C44/HLOOKUP($C45,$D$62:$BA$66,2,FALSE))*HLOOKUP(AN45,$D$62:$BA$66,3,FALSE),(IF(AN45&lt;=(-1),AN45,0))))</f>
        <v>#N/A</v>
      </c>
      <c r="AO47" s="7" t="e">
        <f>IF(Capex!$D$18="","",IF($C45&gt;=1,($C44/HLOOKUP($C45,$D$62:$BA$66,2,FALSE))*HLOOKUP(AO45,$D$62:$BA$66,3,FALSE),(IF(AO45&lt;=(-1),AO45,0))))</f>
        <v>#N/A</v>
      </c>
      <c r="AP47" s="7" t="e">
        <f>IF(Capex!$D$18="","",IF($C45&gt;=1,($C44/HLOOKUP($C45,$D$62:$BA$66,2,FALSE))*HLOOKUP(AP45,$D$62:$BA$66,3,FALSE),(IF(AP45&lt;=(-1),AP45,0))))</f>
        <v>#N/A</v>
      </c>
      <c r="AQ47" s="7" t="e">
        <f>IF(Capex!$D$18="","",IF($C45&gt;=1,($C44/HLOOKUP($C45,$D$62:$BA$66,2,FALSE))*HLOOKUP(AQ45,$D$62:$BA$66,3,FALSE),(IF(AQ45&lt;=(-1),AQ45,0))))</f>
        <v>#N/A</v>
      </c>
      <c r="AR47" s="7" t="e">
        <f>IF(Capex!$D$18="","",IF($C45&gt;=1,($C44/HLOOKUP($C45,$D$62:$BA$66,2,FALSE))*HLOOKUP(AR45,$D$62:$BA$66,3,FALSE),(IF(AR45&lt;=(-1),AR45,0))))</f>
        <v>#N/A</v>
      </c>
      <c r="AS47" s="7" t="e">
        <f>IF(Capex!$D$18="","",IF($C45&gt;=1,($C44/HLOOKUP($C45,$D$62:$BA$66,2,FALSE))*HLOOKUP(AS45,$D$62:$BA$66,3,FALSE),(IF(AS45&lt;=(-1),AS45,0))))</f>
        <v>#N/A</v>
      </c>
      <c r="AT47" s="7" t="e">
        <f>IF(Capex!$D$18="","",IF($C45&gt;=1,($C44/HLOOKUP($C45,$D$62:$BA$66,2,FALSE))*HLOOKUP(AT45,$D$62:$BA$66,3,FALSE),(IF(AT45&lt;=(-1),AT45,0))))</f>
        <v>#N/A</v>
      </c>
      <c r="AU47" s="7" t="e">
        <f>IF(Capex!$D$18="","",IF($C45&gt;=1,($C44/HLOOKUP($C45,$D$62:$BA$66,2,FALSE))*HLOOKUP(AU45,$D$62:$BA$66,3,FALSE),(IF(AU45&lt;=(-1),AU45,0))))</f>
        <v>#N/A</v>
      </c>
      <c r="AV47" s="7" t="e">
        <f>IF(Capex!$D$18="","",IF($C45&gt;=1,($C44/HLOOKUP($C45,$D$62:$BA$66,2,FALSE))*HLOOKUP(AV45,$D$62:$BA$66,3,FALSE),(IF(AV45&lt;=(-1),AV45,0))))</f>
        <v>#N/A</v>
      </c>
      <c r="AW47" s="7" t="e">
        <f>IF(Capex!$D$18="","",IF($C45&gt;=1,($C44/HLOOKUP($C45,$D$62:$BA$66,2,FALSE))*HLOOKUP(AW45,$D$62:$BA$66,3,FALSE),(IF(AW45&lt;=(-1),AW45,0))))</f>
        <v>#N/A</v>
      </c>
      <c r="AX47" s="7" t="e">
        <f>IF(Capex!$D$18="","",IF($C45&gt;=1,($C44/HLOOKUP($C45,$D$62:$BA$66,2,FALSE))*HLOOKUP(AX45,$D$62:$BA$66,3,FALSE),(IF(AX45&lt;=(-1),AX45,0))))</f>
        <v>#N/A</v>
      </c>
      <c r="AY47" s="7" t="e">
        <f>IF(Capex!$D$18="","",IF($C45&gt;=1,($C44/HLOOKUP($C45,$D$62:$BA$66,2,FALSE))*HLOOKUP(AY45,$D$62:$BA$66,3,FALSE),(IF(AY45&lt;=(-1),AY45,0))))</f>
        <v>#N/A</v>
      </c>
      <c r="AZ47" s="7" t="e">
        <f>IF(Capex!$D$18="","",IF($C45&gt;=1,($C44/HLOOKUP($C45,$D$62:$BA$66,2,FALSE))*HLOOKUP(AZ45,$D$62:$BA$66,3,FALSE),(IF(AZ45&lt;=(-1),AZ45,0))))</f>
        <v>#N/A</v>
      </c>
      <c r="BA47" s="7" t="e">
        <f>IF(Capex!$D$18="","",IF($C45&gt;=1,($C44/HLOOKUP($C45,$D$62:$BA$66,2,FALSE))*HLOOKUP(BA45,$D$62:$BA$66,3,FALSE),(IF(BA45&lt;=(-1),BA45,0))))</f>
        <v>#N/A</v>
      </c>
      <c r="BB47" s="7" t="e">
        <f>IF(Capex!$D$18="","",IF($C45&gt;=1,($C44/HLOOKUP($C45,$D$62:$BA$66,2,FALSE))*HLOOKUP(BB45,$D$62:$BA$66,3,FALSE),(IF(BB45&lt;=(-1),BB45,0))))</f>
        <v>#N/A</v>
      </c>
      <c r="BC47" s="7" t="e">
        <f>IF(Capex!$D$18="","",IF($C45&gt;=1,($C44/HLOOKUP($C45,$D$62:$BA$66,2,FALSE))*HLOOKUP(BC45,$D$62:$BA$66,3,FALSE),(IF(BC45&lt;=(-1),BC45,0))))</f>
        <v>#N/A</v>
      </c>
    </row>
    <row r="48" spans="2:55">
      <c r="B48" s="3" t="s">
        <v>25</v>
      </c>
      <c r="D48" s="7">
        <f>IF(Capex!$D$18="","",IF($C45&gt;=1,($C44/HLOOKUP($C45,$D$62:$BA$66,2,FALSE))*HLOOKUP(D45,$D$62:$BA$66,4,FALSE),(IF(D45&lt;=(-1),D45,0))))</f>
        <v>8517839.4922689088</v>
      </c>
      <c r="E48" s="7">
        <f>IF(Capex!$D$18="","",IF($C45&gt;=1,($C44/HLOOKUP($C45,$D$62:$BA$66,2,FALSE))*HLOOKUP(E45,$D$62:$BA$66,4,FALSE),(IF(E45&lt;=(-1),E45,0))))</f>
        <v>8397730.1268069409</v>
      </c>
      <c r="F48" s="7">
        <f>IF(Capex!$D$18="","",IF($C45&gt;=1,($C44/HLOOKUP($C45,$D$62:$BA$66,2,FALSE))*HLOOKUP(F45,$D$62:$BA$66,4,FALSE),(IF(F45&lt;=(-1),F45,0))))</f>
        <v>8272552.1461224807</v>
      </c>
      <c r="G48" s="7">
        <f>IF(Capex!$D$18="","",IF($C45&gt;=1,($C44/HLOOKUP($C45,$D$62:$BA$66,2,FALSE))*HLOOKUP(G45,$D$62:$BA$66,4,FALSE),(IF(G45&lt;=(-1),G45,0))))</f>
        <v>8142091.654653132</v>
      </c>
      <c r="H48" s="7">
        <f>IF(Capex!$D$18="","",IF($C45&gt;=1,($C44/HLOOKUP($C45,$D$62:$BA$66,2,FALSE))*HLOOKUP(H45,$D$62:$BA$66,4,FALSE),(IF(H45&lt;=(-1),H45,0))))</f>
        <v>8006125.7304437794</v>
      </c>
      <c r="I48" s="7">
        <f>IF(Capex!$D$18="","",IF($C45&gt;=1,($C44/HLOOKUP($C45,$D$62:$BA$66,2,FALSE))*HLOOKUP(I45,$D$62:$BA$66,4,FALSE),(IF(I45&lt;=(-1),I45,0))))</f>
        <v>7864422.0442327932</v>
      </c>
      <c r="J48" s="7">
        <f>IF(Capex!$D$18="","",IF($C45&gt;=1,($C44/HLOOKUP($C45,$D$62:$BA$66,2,FALSE))*HLOOKUP(J45,$D$62:$BA$66,4,FALSE),(IF(J45&lt;=(-1),J45,0))))</f>
        <v>7716738.4624637011</v>
      </c>
      <c r="K48" s="7">
        <f>IF(Capex!$D$18="","",IF($C45&gt;=1,($C44/HLOOKUP($C45,$D$62:$BA$66,2,FALSE))*HLOOKUP(K45,$D$62:$BA$66,4,FALSE),(IF(K45&lt;=(-1),K45,0))))</f>
        <v>7562822.6335439542</v>
      </c>
      <c r="L48" s="7">
        <f>IF(Capex!$D$18="","",IF($C45&gt;=1,($C44/HLOOKUP($C45,$D$62:$BA$66,2,FALSE))*HLOOKUP(L45,$D$62:$BA$66,4,FALSE),(IF(L45&lt;=(-1),L45,0))))</f>
        <v>7402411.5566437952</v>
      </c>
      <c r="M48" s="7">
        <f>IF(Capex!$D$18="","",IF($C45&gt;=1,($C44/HLOOKUP($C45,$D$62:$BA$66,2,FALSE))*HLOOKUP(M45,$D$62:$BA$66,4,FALSE),(IF(M45&lt;=(-1),M45,0))))</f>
        <v>7235231.1322984472</v>
      </c>
      <c r="N48" s="7">
        <f>IF(Capex!$D$18="","",IF($C45&gt;=1,($C44/HLOOKUP($C45,$D$62:$BA$66,2,FALSE))*HLOOKUP(N45,$D$62:$BA$66,4,FALSE),(IF(N45&lt;=(-1),N45,0))))</f>
        <v>7060995.6940457281</v>
      </c>
      <c r="O48" s="7">
        <f>IF(Capex!$D$18="","",IF($C45&gt;=1,($C44/HLOOKUP($C45,$D$62:$BA$66,2,FALSE))*HLOOKUP(O45,$D$62:$BA$66,4,FALSE),(IF(O45&lt;=(-1),O45,0))))</f>
        <v>6879407.5202987418</v>
      </c>
      <c r="P48" s="7">
        <f>IF(Capex!$D$18="","",IF($C45&gt;=1,($C44/HLOOKUP($C45,$D$62:$BA$66,2,FALSE))*HLOOKUP(P45,$D$62:$BA$66,4,FALSE),(IF(P45&lt;=(-1),P45,0))))</f>
        <v>6690156.3256196333</v>
      </c>
      <c r="Q48" s="7">
        <f>IF(Capex!$D$18="","",IF($C45&gt;=1,($C44/HLOOKUP($C45,$D$62:$BA$66,2,FALSE))*HLOOKUP(Q45,$D$62:$BA$66,4,FALSE),(IF(Q45&lt;=(-1),Q45,0))))</f>
        <v>6492918.7305250661</v>
      </c>
      <c r="R48" s="7">
        <f>IF(Capex!$D$18="","",IF($C45&gt;=1,($C44/HLOOKUP($C45,$D$62:$BA$66,2,FALSE))*HLOOKUP(R45,$D$62:$BA$66,4,FALSE),(IF(R45&lt;=(-1),R45,0))))</f>
        <v>6287357.7089175098</v>
      </c>
      <c r="S48" s="7">
        <f>IF(Capex!$D$18="","",IF($C45&gt;=1,($C44/HLOOKUP($C45,$D$62:$BA$66,2,FALSE))*HLOOKUP(S45,$D$62:$BA$66,4,FALSE),(IF(S45&lt;=(-1),S45,0))))</f>
        <v>6073122.0121981129</v>
      </c>
      <c r="T48" s="7">
        <f>IF(Capex!$D$18="","",IF($C45&gt;=1,($C44/HLOOKUP($C45,$D$62:$BA$66,2,FALSE))*HLOOKUP(T45,$D$62:$BA$66,4,FALSE),(IF(T45&lt;=(-1),T45,0))))</f>
        <v>5849845.5690771583</v>
      </c>
      <c r="U48" s="7">
        <f>IF(Capex!$D$18="","",IF($C45&gt;=1,($C44/HLOOKUP($C45,$D$62:$BA$66,2,FALSE))*HLOOKUP(U45,$D$62:$BA$66,4,FALSE),(IF(U45&lt;=(-1),U45,0))))</f>
        <v>5617146.8600565</v>
      </c>
      <c r="V48" s="7">
        <f>IF(Capex!$D$18="","",IF($C45&gt;=1,($C44/HLOOKUP($C45,$D$62:$BA$66,2,FALSE))*HLOOKUP(V45,$D$62:$BA$66,4,FALSE),(IF(V45&lt;=(-1),V45,0))))</f>
        <v>5374628.2655151691</v>
      </c>
      <c r="W48" s="7">
        <f>IF(Capex!$D$18="","",IF($C45&gt;=1,($C44/HLOOKUP($C45,$D$62:$BA$66,2,FALSE))*HLOOKUP(W45,$D$62:$BA$66,4,FALSE),(IF(W45&lt;=(-1),W45,0))))</f>
        <v>5121875.386284193</v>
      </c>
      <c r="X48" s="7">
        <f>IF(Capex!$D$18="","",IF($C45&gt;=1,($C44/HLOOKUP($C45,$D$62:$BA$66,2,FALSE))*HLOOKUP(X45,$D$62:$BA$66,4,FALSE),(IF(X45&lt;=(-1),X45,0))))</f>
        <v>4858456.3355496712</v>
      </c>
      <c r="Y48" s="7">
        <f>IF(Capex!$D$18="","",IF($C45&gt;=1,($C44/HLOOKUP($C45,$D$62:$BA$66,2,FALSE))*HLOOKUP(Y45,$D$62:$BA$66,4,FALSE),(IF(Y45&lt;=(-1),Y45,0))))</f>
        <v>4583921.0008741515</v>
      </c>
      <c r="Z48" s="7">
        <f>IF(Capex!$D$18="","",IF($C45&gt;=1,($C44/HLOOKUP($C45,$D$62:$BA$66,2,FALSE))*HLOOKUP(Z45,$D$62:$BA$66,4,FALSE),(IF(Z45&lt;=(-1),Z45,0))))</f>
        <v>4297800.2750753257</v>
      </c>
      <c r="AA48" s="7">
        <f>IF(Capex!$D$18="","",IF($C45&gt;=1,($C44/HLOOKUP($C45,$D$62:$BA$66,2,FALSE))*HLOOKUP(AA45,$D$62:$BA$66,4,FALSE),(IF(AA45&lt;=(-1),AA45,0))))</f>
        <v>3999605.2546477895</v>
      </c>
      <c r="AB48" s="7">
        <f>IF(Capex!$D$18="","",IF($C45&gt;=1,($C44/HLOOKUP($C45,$D$62:$BA$66,2,FALSE))*HLOOKUP(AB45,$D$62:$BA$66,4,FALSE),(IF(AB45&lt;=(-1),AB45,0))))</f>
        <v>3688826.4043582119</v>
      </c>
      <c r="AC48" s="7">
        <f>IF(Capex!$D$18="","",IF($C45&gt;=1,($C44/HLOOKUP($C45,$D$62:$BA$66,2,FALSE))*HLOOKUP(AC45,$D$62:$BA$66,4,FALSE),(IF(AC45&lt;=(-1),AC45,0))))</f>
        <v>3364932.6865864135</v>
      </c>
      <c r="AD48" s="7">
        <f>IF(Capex!$D$18="","",IF($C45&gt;=1,($C44/HLOOKUP($C45,$D$62:$BA$66,2,FALSE))*HLOOKUP(AD45,$D$62:$BA$66,4,FALSE),(IF(AD45&lt;=(-1),AD45,0))))</f>
        <v>3027370.6539246435</v>
      </c>
      <c r="AE48" s="7">
        <f>IF(Capex!$D$18="","",IF($C45&gt;=1,($C44/HLOOKUP($C45,$D$62:$BA$66,2,FALSE))*HLOOKUP(AE45,$D$62:$BA$66,4,FALSE),(IF(AE45&lt;=(-1),AE45,0))))</f>
        <v>2675563.5034845504</v>
      </c>
      <c r="AF48" s="7">
        <f>IF(Capex!$D$18="","",IF($C45&gt;=1,($C44/HLOOKUP($C45,$D$62:$BA$66,2,FALSE))*HLOOKUP(AF45,$D$62:$BA$66,4,FALSE),(IF(AF45&lt;=(-1),AF45,0))))</f>
        <v>2308910.0912958821</v>
      </c>
      <c r="AG48" s="7">
        <f>IF(Capex!$D$18="","",IF($C45&gt;=1,($C44/HLOOKUP($C45,$D$62:$BA$66,2,FALSE))*HLOOKUP(AG45,$D$62:$BA$66,4,FALSE),(IF(AG45&lt;=(-1),AG45,0))))</f>
        <v>1926783.9051128547</v>
      </c>
      <c r="AH48" s="7">
        <f>IF(Capex!$D$18="","",IF($C45&gt;=1,($C44/HLOOKUP($C45,$D$62:$BA$66,2,FALSE))*HLOOKUP(AH45,$D$62:$BA$66,4,FALSE),(IF(AH45&lt;=(-1),AH45,0))))</f>
        <v>1528531.9938728998</v>
      </c>
      <c r="AI48" s="7">
        <f>IF(Capex!$D$18="","",IF($C45&gt;=1,($C44/HLOOKUP($C45,$D$62:$BA$66,2,FALSE))*HLOOKUP(AI45,$D$62:$BA$66,4,FALSE),(IF(AI45&lt;=(-1),AI45,0))))</f>
        <v>1113473.8519786224</v>
      </c>
      <c r="AJ48" s="7">
        <f>IF(Capex!$D$18="","",IF($C45&gt;=1,($C44/HLOOKUP($C45,$D$62:$BA$66,2,FALSE))*HLOOKUP(AJ45,$D$62:$BA$66,4,FALSE),(IF(AJ45&lt;=(-1),AJ45,0))))</f>
        <v>680900.25649640441</v>
      </c>
      <c r="AK48" s="7">
        <f>IF(Capex!$D$18="","",IF($C45&gt;=1,($C44/HLOOKUP($C45,$D$62:$BA$66,2,FALSE))*HLOOKUP(AK45,$D$62:$BA$66,4,FALSE),(IF(AK45&lt;=(-1),AK45,0))))</f>
        <v>230072.05528483746</v>
      </c>
      <c r="AL48" s="7" t="e">
        <f>IF(Capex!$D$18="","",IF($C45&gt;=1,($C44/HLOOKUP($C45,$D$62:$BA$66,2,FALSE))*HLOOKUP(AL45,$D$62:$BA$66,4,FALSE),(IF(AL45&lt;=(-1),AL45,0))))</f>
        <v>#N/A</v>
      </c>
      <c r="AM48" s="7" t="e">
        <f>IF(Capex!$D$18="","",IF($C45&gt;=1,($C44/HLOOKUP($C45,$D$62:$BA$66,2,FALSE))*HLOOKUP(AM45,$D$62:$BA$66,4,FALSE),(IF(AM45&lt;=(-1),AM45,0))))</f>
        <v>#N/A</v>
      </c>
      <c r="AN48" s="7" t="e">
        <f>IF(Capex!$D$18="","",IF($C45&gt;=1,($C44/HLOOKUP($C45,$D$62:$BA$66,2,FALSE))*HLOOKUP(AN45,$D$62:$BA$66,4,FALSE),(IF(AN45&lt;=(-1),AN45,0))))</f>
        <v>#N/A</v>
      </c>
      <c r="AO48" s="7" t="e">
        <f>IF(Capex!$D$18="","",IF($C45&gt;=1,($C44/HLOOKUP($C45,$D$62:$BA$66,2,FALSE))*HLOOKUP(AO45,$D$62:$BA$66,4,FALSE),(IF(AO45&lt;=(-1),AO45,0))))</f>
        <v>#N/A</v>
      </c>
      <c r="AP48" s="7" t="e">
        <f>IF(Capex!$D$18="","",IF($C45&gt;=1,($C44/HLOOKUP($C45,$D$62:$BA$66,2,FALSE))*HLOOKUP(AP45,$D$62:$BA$66,4,FALSE),(IF(AP45&lt;=(-1),AP45,0))))</f>
        <v>#N/A</v>
      </c>
      <c r="AQ48" s="7" t="e">
        <f>IF(Capex!$D$18="","",IF($C45&gt;=1,($C44/HLOOKUP($C45,$D$62:$BA$66,2,FALSE))*HLOOKUP(AQ45,$D$62:$BA$66,4,FALSE),(IF(AQ45&lt;=(-1),AQ45,0))))</f>
        <v>#N/A</v>
      </c>
      <c r="AR48" s="7" t="e">
        <f>IF(Capex!$D$18="","",IF($C45&gt;=1,($C44/HLOOKUP($C45,$D$62:$BA$66,2,FALSE))*HLOOKUP(AR45,$D$62:$BA$66,4,FALSE),(IF(AR45&lt;=(-1),AR45,0))))</f>
        <v>#N/A</v>
      </c>
      <c r="AS48" s="7" t="e">
        <f>IF(Capex!$D$18="","",IF($C45&gt;=1,($C44/HLOOKUP($C45,$D$62:$BA$66,2,FALSE))*HLOOKUP(AS45,$D$62:$BA$66,4,FALSE),(IF(AS45&lt;=(-1),AS45,0))))</f>
        <v>#N/A</v>
      </c>
      <c r="AT48" s="7" t="e">
        <f>IF(Capex!$D$18="","",IF($C45&gt;=1,($C44/HLOOKUP($C45,$D$62:$BA$66,2,FALSE))*HLOOKUP(AT45,$D$62:$BA$66,4,FALSE),(IF(AT45&lt;=(-1),AT45,0))))</f>
        <v>#N/A</v>
      </c>
      <c r="AU48" s="7" t="e">
        <f>IF(Capex!$D$18="","",IF($C45&gt;=1,($C44/HLOOKUP($C45,$D$62:$BA$66,2,FALSE))*HLOOKUP(AU45,$D$62:$BA$66,4,FALSE),(IF(AU45&lt;=(-1),AU45,0))))</f>
        <v>#N/A</v>
      </c>
      <c r="AV48" s="7" t="e">
        <f>IF(Capex!$D$18="","",IF($C45&gt;=1,($C44/HLOOKUP($C45,$D$62:$BA$66,2,FALSE))*HLOOKUP(AV45,$D$62:$BA$66,4,FALSE),(IF(AV45&lt;=(-1),AV45,0))))</f>
        <v>#N/A</v>
      </c>
      <c r="AW48" s="7" t="e">
        <f>IF(Capex!$D$18="","",IF($C45&gt;=1,($C44/HLOOKUP($C45,$D$62:$BA$66,2,FALSE))*HLOOKUP(AW45,$D$62:$BA$66,4,FALSE),(IF(AW45&lt;=(-1),AW45,0))))</f>
        <v>#N/A</v>
      </c>
      <c r="AX48" s="7" t="e">
        <f>IF(Capex!$D$18="","",IF($C45&gt;=1,($C44/HLOOKUP($C45,$D$62:$BA$66,2,FALSE))*HLOOKUP(AX45,$D$62:$BA$66,4,FALSE),(IF(AX45&lt;=(-1),AX45,0))))</f>
        <v>#N/A</v>
      </c>
      <c r="AY48" s="7" t="e">
        <f>IF(Capex!$D$18="","",IF($C45&gt;=1,($C44/HLOOKUP($C45,$D$62:$BA$66,2,FALSE))*HLOOKUP(AY45,$D$62:$BA$66,4,FALSE),(IF(AY45&lt;=(-1),AY45,0))))</f>
        <v>#N/A</v>
      </c>
      <c r="AZ48" s="7" t="e">
        <f>IF(Capex!$D$18="","",IF($C45&gt;=1,($C44/HLOOKUP($C45,$D$62:$BA$66,2,FALSE))*HLOOKUP(AZ45,$D$62:$BA$66,4,FALSE),(IF(AZ45&lt;=(-1),AZ45,0))))</f>
        <v>#N/A</v>
      </c>
      <c r="BA48" s="7" t="e">
        <f>IF(Capex!$D$18="","",IF($C45&gt;=1,($C44/HLOOKUP($C45,$D$62:$BA$66,2,FALSE))*HLOOKUP(BA45,$D$62:$BA$66,4,FALSE),(IF(BA45&lt;=(-1),BA45,0))))</f>
        <v>#N/A</v>
      </c>
      <c r="BB48" s="7" t="e">
        <f>IF(Capex!$D$18="","",IF($C45&gt;=1,($C44/HLOOKUP($C45,$D$62:$BA$66,2,FALSE))*HLOOKUP(BB45,$D$62:$BA$66,4,FALSE),(IF(BB45&lt;=(-1),BB45,0))))</f>
        <v>#N/A</v>
      </c>
      <c r="BC48" s="7" t="e">
        <f>IF(Capex!$D$18="","",IF($C45&gt;=1,($C44/HLOOKUP($C45,$D$62:$BA$66,2,FALSE))*HLOOKUP(BC45,$D$62:$BA$66,4,FALSE),(IF(BC45&lt;=(-1),BC45,0))))</f>
        <v>#N/A</v>
      </c>
    </row>
    <row r="49" spans="2:55">
      <c r="B49" s="3" t="s">
        <v>26</v>
      </c>
      <c r="D49" s="7">
        <f>IF(Capex!$D$18="","",IF($C45&gt;=1,($C44/HLOOKUP($C45,$D$62:$BA$66,2,FALSE))*HLOOKUP(D45,$D$62:$BA$66,5,FALSE),(IF(D45&lt;=(-1),D45,0))))</f>
        <v>11364032.98662832</v>
      </c>
      <c r="E49" s="7">
        <f>IF(Capex!$D$18="","",IF($C45&gt;=1,($C44/HLOOKUP($C45,$D$62:$BA$66,2,FALSE))*HLOOKUP(E45,$D$62:$BA$66,5,FALSE),(IF(E45&lt;=(-1),E45,0))))</f>
        <v>11364032.98662832</v>
      </c>
      <c r="F49" s="7">
        <f>IF(Capex!$D$18="","",IF($C45&gt;=1,($C44/HLOOKUP($C45,$D$62:$BA$66,2,FALSE))*HLOOKUP(F45,$D$62:$BA$66,5,FALSE),(IF(F45&lt;=(-1),F45,0))))</f>
        <v>11364032.98662832</v>
      </c>
      <c r="G49" s="7">
        <f>IF(Capex!$D$18="","",IF($C45&gt;=1,($C44/HLOOKUP($C45,$D$62:$BA$66,2,FALSE))*HLOOKUP(G45,$D$62:$BA$66,5,FALSE),(IF(G45&lt;=(-1),G45,0))))</f>
        <v>11364032.98662832</v>
      </c>
      <c r="H49" s="7">
        <f>IF(Capex!$D$18="","",IF($C45&gt;=1,($C44/HLOOKUP($C45,$D$62:$BA$66,2,FALSE))*HLOOKUP(H45,$D$62:$BA$66,5,FALSE),(IF(H45&lt;=(-1),H45,0))))</f>
        <v>11364032.98662832</v>
      </c>
      <c r="I49" s="7">
        <f>IF(Capex!$D$18="","",IF($C45&gt;=1,($C44/HLOOKUP($C45,$D$62:$BA$66,2,FALSE))*HLOOKUP(I45,$D$62:$BA$66,5,FALSE),(IF(I45&lt;=(-1),I45,0))))</f>
        <v>11364032.98662832</v>
      </c>
      <c r="J49" s="7">
        <f>IF(Capex!$D$18="","",IF($C45&gt;=1,($C44/HLOOKUP($C45,$D$62:$BA$66,2,FALSE))*HLOOKUP(J45,$D$62:$BA$66,5,FALSE),(IF(J45&lt;=(-1),J45,0))))</f>
        <v>11364032.98662832</v>
      </c>
      <c r="K49" s="7">
        <f>IF(Capex!$D$18="","",IF($C45&gt;=1,($C44/HLOOKUP($C45,$D$62:$BA$66,2,FALSE))*HLOOKUP(K45,$D$62:$BA$66,5,FALSE),(IF(K45&lt;=(-1),K45,0))))</f>
        <v>11364032.98662832</v>
      </c>
      <c r="L49" s="7">
        <f>IF(Capex!$D$18="","",IF($C45&gt;=1,($C44/HLOOKUP($C45,$D$62:$BA$66,2,FALSE))*HLOOKUP(L45,$D$62:$BA$66,5,FALSE),(IF(L45&lt;=(-1),L45,0))))</f>
        <v>11364032.98662832</v>
      </c>
      <c r="M49" s="7">
        <f>IF(Capex!$D$18="","",IF($C45&gt;=1,($C44/HLOOKUP($C45,$D$62:$BA$66,2,FALSE))*HLOOKUP(M45,$D$62:$BA$66,5,FALSE),(IF(M45&lt;=(-1),M45,0))))</f>
        <v>11364032.98662832</v>
      </c>
      <c r="N49" s="7">
        <f>IF(Capex!$D$18="","",IF($C45&gt;=1,($C44/HLOOKUP($C45,$D$62:$BA$66,2,FALSE))*HLOOKUP(N45,$D$62:$BA$66,5,FALSE),(IF(N45&lt;=(-1),N45,0))))</f>
        <v>11364032.98662832</v>
      </c>
      <c r="O49" s="7">
        <f>IF(Capex!$D$18="","",IF($C45&gt;=1,($C44/HLOOKUP($C45,$D$62:$BA$66,2,FALSE))*HLOOKUP(O45,$D$62:$BA$66,5,FALSE),(IF(O45&lt;=(-1),O45,0))))</f>
        <v>11364032.98662832</v>
      </c>
      <c r="P49" s="7">
        <f>IF(Capex!$D$18="","",IF($C45&gt;=1,($C44/HLOOKUP($C45,$D$62:$BA$66,2,FALSE))*HLOOKUP(P45,$D$62:$BA$66,5,FALSE),(IF(P45&lt;=(-1),P45,0))))</f>
        <v>11364032.98662832</v>
      </c>
      <c r="Q49" s="7">
        <f>IF(Capex!$D$18="","",IF($C45&gt;=1,($C44/HLOOKUP($C45,$D$62:$BA$66,2,FALSE))*HLOOKUP(Q45,$D$62:$BA$66,5,FALSE),(IF(Q45&lt;=(-1),Q45,0))))</f>
        <v>11364032.98662832</v>
      </c>
      <c r="R49" s="7">
        <f>IF(Capex!$D$18="","",IF($C45&gt;=1,($C44/HLOOKUP($C45,$D$62:$BA$66,2,FALSE))*HLOOKUP(R45,$D$62:$BA$66,5,FALSE),(IF(R45&lt;=(-1),R45,0))))</f>
        <v>11364032.98662832</v>
      </c>
      <c r="S49" s="7">
        <f>IF(Capex!$D$18="","",IF($C45&gt;=1,($C44/HLOOKUP($C45,$D$62:$BA$66,2,FALSE))*HLOOKUP(S45,$D$62:$BA$66,5,FALSE),(IF(S45&lt;=(-1),S45,0))))</f>
        <v>11364032.98662832</v>
      </c>
      <c r="T49" s="7">
        <f>IF(Capex!$D$18="","",IF($C45&gt;=1,($C44/HLOOKUP($C45,$D$62:$BA$66,2,FALSE))*HLOOKUP(T45,$D$62:$BA$66,5,FALSE),(IF(T45&lt;=(-1),T45,0))))</f>
        <v>11364032.98662832</v>
      </c>
      <c r="U49" s="7">
        <f>IF(Capex!$D$18="","",IF($C45&gt;=1,($C44/HLOOKUP($C45,$D$62:$BA$66,2,FALSE))*HLOOKUP(U45,$D$62:$BA$66,5,FALSE),(IF(U45&lt;=(-1),U45,0))))</f>
        <v>11364032.98662832</v>
      </c>
      <c r="V49" s="7">
        <f>IF(Capex!$D$18="","",IF($C45&gt;=1,($C44/HLOOKUP($C45,$D$62:$BA$66,2,FALSE))*HLOOKUP(V45,$D$62:$BA$66,5,FALSE),(IF(V45&lt;=(-1),V45,0))))</f>
        <v>11364032.98662832</v>
      </c>
      <c r="W49" s="7">
        <f>IF(Capex!$D$18="","",IF($C45&gt;=1,($C44/HLOOKUP($C45,$D$62:$BA$66,2,FALSE))*HLOOKUP(W45,$D$62:$BA$66,5,FALSE),(IF(W45&lt;=(-1),W45,0))))</f>
        <v>11364032.98662832</v>
      </c>
      <c r="X49" s="7">
        <f>IF(Capex!$D$18="","",IF($C45&gt;=1,($C44/HLOOKUP($C45,$D$62:$BA$66,2,FALSE))*HLOOKUP(X45,$D$62:$BA$66,5,FALSE),(IF(X45&lt;=(-1),X45,0))))</f>
        <v>11364032.98662832</v>
      </c>
      <c r="Y49" s="7">
        <f>IF(Capex!$D$18="","",IF($C45&gt;=1,($C44/HLOOKUP($C45,$D$62:$BA$66,2,FALSE))*HLOOKUP(Y45,$D$62:$BA$66,5,FALSE),(IF(Y45&lt;=(-1),Y45,0))))</f>
        <v>11364032.98662832</v>
      </c>
      <c r="Z49" s="7">
        <f>IF(Capex!$D$18="","",IF($C45&gt;=1,($C44/HLOOKUP($C45,$D$62:$BA$66,2,FALSE))*HLOOKUP(Z45,$D$62:$BA$66,5,FALSE),(IF(Z45&lt;=(-1),Z45,0))))</f>
        <v>11364032.98662832</v>
      </c>
      <c r="AA49" s="7">
        <f>IF(Capex!$D$18="","",IF($C45&gt;=1,($C44/HLOOKUP($C45,$D$62:$BA$66,2,FALSE))*HLOOKUP(AA45,$D$62:$BA$66,5,FALSE),(IF(AA45&lt;=(-1),AA45,0))))</f>
        <v>11364032.98662832</v>
      </c>
      <c r="AB49" s="7">
        <f>IF(Capex!$D$18="","",IF($C45&gt;=1,($C44/HLOOKUP($C45,$D$62:$BA$66,2,FALSE))*HLOOKUP(AB45,$D$62:$BA$66,5,FALSE),(IF(AB45&lt;=(-1),AB45,0))))</f>
        <v>11364032.98662832</v>
      </c>
      <c r="AC49" s="7">
        <f>IF(Capex!$D$18="","",IF($C45&gt;=1,($C44/HLOOKUP($C45,$D$62:$BA$66,2,FALSE))*HLOOKUP(AC45,$D$62:$BA$66,5,FALSE),(IF(AC45&lt;=(-1),AC45,0))))</f>
        <v>11364032.98662832</v>
      </c>
      <c r="AD49" s="7">
        <f>IF(Capex!$D$18="","",IF($C45&gt;=1,($C44/HLOOKUP($C45,$D$62:$BA$66,2,FALSE))*HLOOKUP(AD45,$D$62:$BA$66,5,FALSE),(IF(AD45&lt;=(-1),AD45,0))))</f>
        <v>11364032.98662832</v>
      </c>
      <c r="AE49" s="7">
        <f>IF(Capex!$D$18="","",IF($C45&gt;=1,($C44/HLOOKUP($C45,$D$62:$BA$66,2,FALSE))*HLOOKUP(AE45,$D$62:$BA$66,5,FALSE),(IF(AE45&lt;=(-1),AE45,0))))</f>
        <v>11364032.98662832</v>
      </c>
      <c r="AF49" s="7">
        <f>IF(Capex!$D$18="","",IF($C45&gt;=1,($C44/HLOOKUP($C45,$D$62:$BA$66,2,FALSE))*HLOOKUP(AF45,$D$62:$BA$66,5,FALSE),(IF(AF45&lt;=(-1),AF45,0))))</f>
        <v>11364032.98662832</v>
      </c>
      <c r="AG49" s="7">
        <f>IF(Capex!$D$18="","",IF($C45&gt;=1,($C44/HLOOKUP($C45,$D$62:$BA$66,2,FALSE))*HLOOKUP(AG45,$D$62:$BA$66,5,FALSE),(IF(AG45&lt;=(-1),AG45,0))))</f>
        <v>11364032.98662832</v>
      </c>
      <c r="AH49" s="7">
        <f>IF(Capex!$D$18="","",IF($C45&gt;=1,($C44/HLOOKUP($C45,$D$62:$BA$66,2,FALSE))*HLOOKUP(AH45,$D$62:$BA$66,5,FALSE),(IF(AH45&lt;=(-1),AH45,0))))</f>
        <v>11364032.98662832</v>
      </c>
      <c r="AI49" s="7">
        <f>IF(Capex!$D$18="","",IF($C45&gt;=1,($C44/HLOOKUP($C45,$D$62:$BA$66,2,FALSE))*HLOOKUP(AI45,$D$62:$BA$66,5,FALSE),(IF(AI45&lt;=(-1),AI45,0))))</f>
        <v>11364032.98662832</v>
      </c>
      <c r="AJ49" s="7">
        <f>IF(Capex!$D$18="","",IF($C45&gt;=1,($C44/HLOOKUP($C45,$D$62:$BA$66,2,FALSE))*HLOOKUP(AJ45,$D$62:$BA$66,5,FALSE),(IF(AJ45&lt;=(-1),AJ45,0))))</f>
        <v>11364032.98662832</v>
      </c>
      <c r="AK49" s="7">
        <f>IF(Capex!$D$18="","",IF($C45&gt;=1,($C44/HLOOKUP($C45,$D$62:$BA$66,2,FALSE))*HLOOKUP(AK45,$D$62:$BA$66,5,FALSE),(IF(AK45&lt;=(-1),AK45,0))))</f>
        <v>11364032.98662832</v>
      </c>
      <c r="AL49" s="7" t="e">
        <f>IF(Capex!$D$18="","",IF($C45&gt;=1,($C44/HLOOKUP($C45,$D$62:$BA$66,2,FALSE))*HLOOKUP(AL45,$D$62:$BA$66,5,FALSE),(IF(AL45&lt;=(-1),AL45,0))))</f>
        <v>#N/A</v>
      </c>
      <c r="AM49" s="7" t="e">
        <f>IF(Capex!$D$18="","",IF($C45&gt;=1,($C44/HLOOKUP($C45,$D$62:$BA$66,2,FALSE))*HLOOKUP(AM45,$D$62:$BA$66,5,FALSE),(IF(AM45&lt;=(-1),AM45,0))))</f>
        <v>#N/A</v>
      </c>
      <c r="AN49" s="7" t="e">
        <f>IF(Capex!$D$18="","",IF($C45&gt;=1,($C44/HLOOKUP($C45,$D$62:$BA$66,2,FALSE))*HLOOKUP(AN45,$D$62:$BA$66,5,FALSE),(IF(AN45&lt;=(-1),AN45,0))))</f>
        <v>#N/A</v>
      </c>
      <c r="AO49" s="7" t="e">
        <f>IF(Capex!$D$18="","",IF($C45&gt;=1,($C44/HLOOKUP($C45,$D$62:$BA$66,2,FALSE))*HLOOKUP(AO45,$D$62:$BA$66,5,FALSE),(IF(AO45&lt;=(-1),AO45,0))))</f>
        <v>#N/A</v>
      </c>
      <c r="AP49" s="7" t="e">
        <f>IF(Capex!$D$18="","",IF($C45&gt;=1,($C44/HLOOKUP($C45,$D$62:$BA$66,2,FALSE))*HLOOKUP(AP45,$D$62:$BA$66,5,FALSE),(IF(AP45&lt;=(-1),AP45,0))))</f>
        <v>#N/A</v>
      </c>
      <c r="AQ49" s="7" t="e">
        <f>IF(Capex!$D$18="","",IF($C45&gt;=1,($C44/HLOOKUP($C45,$D$62:$BA$66,2,FALSE))*HLOOKUP(AQ45,$D$62:$BA$66,5,FALSE),(IF(AQ45&lt;=(-1),AQ45,0))))</f>
        <v>#N/A</v>
      </c>
      <c r="AR49" s="7" t="e">
        <f>IF(Capex!$D$18="","",IF($C45&gt;=1,($C44/HLOOKUP($C45,$D$62:$BA$66,2,FALSE))*HLOOKUP(AR45,$D$62:$BA$66,5,FALSE),(IF(AR45&lt;=(-1),AR45,0))))</f>
        <v>#N/A</v>
      </c>
      <c r="AS49" s="7" t="e">
        <f>IF(Capex!$D$18="","",IF($C45&gt;=1,($C44/HLOOKUP($C45,$D$62:$BA$66,2,FALSE))*HLOOKUP(AS45,$D$62:$BA$66,5,FALSE),(IF(AS45&lt;=(-1),AS45,0))))</f>
        <v>#N/A</v>
      </c>
      <c r="AT49" s="7" t="e">
        <f>IF(Capex!$D$18="","",IF($C45&gt;=1,($C44/HLOOKUP($C45,$D$62:$BA$66,2,FALSE))*HLOOKUP(AT45,$D$62:$BA$66,5,FALSE),(IF(AT45&lt;=(-1),AT45,0))))</f>
        <v>#N/A</v>
      </c>
      <c r="AU49" s="7" t="e">
        <f>IF(Capex!$D$18="","",IF($C45&gt;=1,($C44/HLOOKUP($C45,$D$62:$BA$66,2,FALSE))*HLOOKUP(AU45,$D$62:$BA$66,5,FALSE),(IF(AU45&lt;=(-1),AU45,0))))</f>
        <v>#N/A</v>
      </c>
      <c r="AV49" s="7" t="e">
        <f>IF(Capex!$D$18="","",IF($C45&gt;=1,($C44/HLOOKUP($C45,$D$62:$BA$66,2,FALSE))*HLOOKUP(AV45,$D$62:$BA$66,5,FALSE),(IF(AV45&lt;=(-1),AV45,0))))</f>
        <v>#N/A</v>
      </c>
      <c r="AW49" s="7" t="e">
        <f>IF(Capex!$D$18="","",IF($C45&gt;=1,($C44/HLOOKUP($C45,$D$62:$BA$66,2,FALSE))*HLOOKUP(AW45,$D$62:$BA$66,5,FALSE),(IF(AW45&lt;=(-1),AW45,0))))</f>
        <v>#N/A</v>
      </c>
      <c r="AX49" s="7" t="e">
        <f>IF(Capex!$D$18="","",IF($C45&gt;=1,($C44/HLOOKUP($C45,$D$62:$BA$66,2,FALSE))*HLOOKUP(AX45,$D$62:$BA$66,5,FALSE),(IF(AX45&lt;=(-1),AX45,0))))</f>
        <v>#N/A</v>
      </c>
      <c r="AY49" s="7" t="e">
        <f>IF(Capex!$D$18="","",IF($C45&gt;=1,($C44/HLOOKUP($C45,$D$62:$BA$66,2,FALSE))*HLOOKUP(AY45,$D$62:$BA$66,5,FALSE),(IF(AY45&lt;=(-1),AY45,0))))</f>
        <v>#N/A</v>
      </c>
      <c r="AZ49" s="7" t="e">
        <f>IF(Capex!$D$18="","",IF($C45&gt;=1,($C44/HLOOKUP($C45,$D$62:$BA$66,2,FALSE))*HLOOKUP(AZ45,$D$62:$BA$66,5,FALSE),(IF(AZ45&lt;=(-1),AZ45,0))))</f>
        <v>#N/A</v>
      </c>
      <c r="BA49" s="7" t="e">
        <f>IF(Capex!$D$18="","",IF($C45&gt;=1,($C44/HLOOKUP($C45,$D$62:$BA$66,2,FALSE))*HLOOKUP(BA45,$D$62:$BA$66,5,FALSE),(IF(BA45&lt;=(-1),BA45,0))))</f>
        <v>#N/A</v>
      </c>
      <c r="BB49" s="7" t="e">
        <f>IF(Capex!$D$18="","",IF($C45&gt;=1,($C44/HLOOKUP($C45,$D$62:$BA$66,2,FALSE))*HLOOKUP(BB45,$D$62:$BA$66,5,FALSE),(IF(BB45&lt;=(-1),BB45,0))))</f>
        <v>#N/A</v>
      </c>
      <c r="BC49" s="7" t="e">
        <f>IF(Capex!$D$18="","",IF($C45&gt;=1,($C44/HLOOKUP($C45,$D$62:$BA$66,2,FALSE))*HLOOKUP(BC45,$D$62:$BA$66,5,FALSE),(IF(BC45&lt;=(-1),BC45,0))))</f>
        <v>#N/A</v>
      </c>
    </row>
    <row r="50" spans="2:55">
      <c r="B50" s="3" t="s">
        <v>27</v>
      </c>
      <c r="D50" s="7">
        <f>IF(Capex!$D$18="","",D46-D47)</f>
        <v>204680360.73044547</v>
      </c>
      <c r="E50" s="7">
        <f>IF(Capex!$D$18="","",E46-E47)</f>
        <v>201714057.8706241</v>
      </c>
      <c r="F50" s="7">
        <f>IF(Capex!$D$18="","",F46-F47)</f>
        <v>198622577.03011826</v>
      </c>
      <c r="G50" s="7">
        <f>IF(Capex!$D$18="","",G46-G47)</f>
        <v>195400635.69814306</v>
      </c>
      <c r="H50" s="7">
        <f>IF(Capex!$D$18="","",H46-H47)</f>
        <v>192042728.44195852</v>
      </c>
      <c r="I50" s="7">
        <f>IF(Capex!$D$18="","",I46-I47)</f>
        <v>188543117.49956298</v>
      </c>
      <c r="J50" s="7">
        <f>IF(Capex!$D$18="","",J46-J47)</f>
        <v>184895822.97539836</v>
      </c>
      <c r="K50" s="7">
        <f>IF(Capex!$D$18="","",K46-K47)</f>
        <v>181094612.62231401</v>
      </c>
      <c r="L50" s="7">
        <f>IF(Capex!$D$18="","",L46-L47)</f>
        <v>177132991.19232947</v>
      </c>
      <c r="M50" s="7">
        <f>IF(Capex!$D$18="","",M46-M47)</f>
        <v>173004189.33799958</v>
      </c>
      <c r="N50" s="7">
        <f>IF(Capex!$D$18="","",N46-N47)</f>
        <v>168701152.04541698</v>
      </c>
      <c r="O50" s="7">
        <f>IF(Capex!$D$18="","",O46-O47)</f>
        <v>164216526.57908741</v>
      </c>
      <c r="P50" s="7">
        <f>IF(Capex!$D$18="","",P46-P47)</f>
        <v>159542649.91807872</v>
      </c>
      <c r="Q50" s="7">
        <f>IF(Capex!$D$18="","",Q46-Q47)</f>
        <v>154671535.66197547</v>
      </c>
      <c r="R50" s="7">
        <f>IF(Capex!$D$18="","",R46-R47)</f>
        <v>149594860.38426465</v>
      </c>
      <c r="S50" s="7">
        <f>IF(Capex!$D$18="","",S46-S47)</f>
        <v>144303949.40983444</v>
      </c>
      <c r="T50" s="7">
        <f>IF(Capex!$D$18="","",T46-T47)</f>
        <v>138789761.99228328</v>
      </c>
      <c r="U50" s="7">
        <f>IF(Capex!$D$18="","",U46-U47)</f>
        <v>133042875.86571147</v>
      </c>
      <c r="V50" s="7">
        <f>IF(Capex!$D$18="","",V46-V47)</f>
        <v>127053471.14459832</v>
      </c>
      <c r="W50" s="7">
        <f>IF(Capex!$D$18="","",W46-W47)</f>
        <v>120811313.5442542</v>
      </c>
      <c r="X50" s="7">
        <f>IF(Capex!$D$18="","",X46-X47)</f>
        <v>114305736.89317554</v>
      </c>
      <c r="Y50" s="7">
        <f>IF(Capex!$D$18="","",Y46-Y47)</f>
        <v>107525624.90742138</v>
      </c>
      <c r="Z50" s="7">
        <f>IF(Capex!$D$18="","",Z46-Z47)</f>
        <v>100459392.19586839</v>
      </c>
      <c r="AA50" s="7">
        <f>IF(Capex!$D$18="","",AA46-AA47)</f>
        <v>93094964.463887855</v>
      </c>
      <c r="AB50" s="7">
        <f>IF(Capex!$D$18="","",AB46-AB47)</f>
        <v>85419757.881617755</v>
      </c>
      <c r="AC50" s="7">
        <f>IF(Capex!$D$18="","",AC46-AC47)</f>
        <v>77420657.581575841</v>
      </c>
      <c r="AD50" s="7">
        <f>IF(Capex!$D$18="","",AD46-AD47)</f>
        <v>69083995.248872161</v>
      </c>
      <c r="AE50" s="7">
        <f>IF(Capex!$D$18="","",AE46-AE47)</f>
        <v>60395525.765728392</v>
      </c>
      <c r="AF50" s="7">
        <f>IF(Capex!$D$18="","",AF46-AF47)</f>
        <v>51340402.870395958</v>
      </c>
      <c r="AG50" s="7">
        <f>IF(Capex!$D$18="","",AG46-AG47)</f>
        <v>41903153.788880497</v>
      </c>
      <c r="AH50" s="7">
        <f>IF(Capex!$D$18="","",AH46-AH47)</f>
        <v>32067652.796125077</v>
      </c>
      <c r="AI50" s="7">
        <f>IF(Capex!$D$18="","",AI46-AI47)</f>
        <v>21817093.661475379</v>
      </c>
      <c r="AJ50" s="7">
        <f>IF(Capex!$D$18="","",AJ46-AJ47)</f>
        <v>11133960.931343464</v>
      </c>
      <c r="AK50" s="7">
        <f>IF(Capex!$D$18="","",AK46-AK47)</f>
        <v>-1.862645149230957E-8</v>
      </c>
      <c r="AL50" s="7" t="e">
        <f>IF(Capex!$D$18="","",AL46-AL47)</f>
        <v>#N/A</v>
      </c>
      <c r="AM50" s="7" t="e">
        <f>IF(Capex!$D$18="","",AM46-AM47)</f>
        <v>#N/A</v>
      </c>
      <c r="AN50" s="7" t="e">
        <f>IF(Capex!$D$18="","",AN46-AN47)</f>
        <v>#N/A</v>
      </c>
      <c r="AO50" s="7" t="e">
        <f>IF(Capex!$D$18="","",AO46-AO47)</f>
        <v>#N/A</v>
      </c>
      <c r="AP50" s="7" t="e">
        <f>IF(Capex!$D$18="","",AP46-AP47)</f>
        <v>#N/A</v>
      </c>
      <c r="AQ50" s="7" t="e">
        <f>IF(Capex!$D$18="","",AQ46-AQ47)</f>
        <v>#N/A</v>
      </c>
      <c r="AR50" s="7" t="e">
        <f>IF(Capex!$D$18="","",AR46-AR47)</f>
        <v>#N/A</v>
      </c>
      <c r="AS50" s="7" t="e">
        <f>IF(Capex!$D$18="","",AS46-AS47)</f>
        <v>#N/A</v>
      </c>
      <c r="AT50" s="7" t="e">
        <f>IF(Capex!$D$18="","",AT46-AT47)</f>
        <v>#N/A</v>
      </c>
      <c r="AU50" s="7" t="e">
        <f>IF(Capex!$D$18="","",AU46-AU47)</f>
        <v>#N/A</v>
      </c>
      <c r="AV50" s="7" t="e">
        <f>IF(Capex!$D$18="","",AV46-AV47)</f>
        <v>#N/A</v>
      </c>
      <c r="AW50" s="7" t="e">
        <f>IF(Capex!$D$18="","",AW46-AW47)</f>
        <v>#N/A</v>
      </c>
      <c r="AX50" s="7" t="e">
        <f>IF(Capex!$D$18="","",AX46-AX47)</f>
        <v>#N/A</v>
      </c>
      <c r="AY50" s="7" t="e">
        <f>IF(Capex!$D$18="","",AY46-AY47)</f>
        <v>#N/A</v>
      </c>
      <c r="AZ50" s="7" t="e">
        <f>IF(Capex!$D$18="","",AZ46-AZ47)</f>
        <v>#N/A</v>
      </c>
      <c r="BA50" s="7" t="e">
        <f>IF(Capex!$D$18="","",BA46-BA47)</f>
        <v>#N/A</v>
      </c>
      <c r="BB50" s="7" t="e">
        <f>IF(Capex!$D$18="","",BB46-BB47)</f>
        <v>#N/A</v>
      </c>
      <c r="BC50" s="7" t="e">
        <f>IF(Capex!$D$18="","",BC46-BC47)</f>
        <v>#N/A</v>
      </c>
    </row>
    <row r="51" spans="2:55">
      <c r="B51" s="3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</row>
    <row r="52" spans="2:55">
      <c r="B52" s="3" t="s">
        <v>22</v>
      </c>
      <c r="C52" s="38">
        <f>IF(Capex!D19="","",Capex!D19)</f>
        <v>493438755.62999701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2:55">
      <c r="B53" s="3" t="s">
        <v>15</v>
      </c>
      <c r="C53" s="38">
        <f>IF(Capex!C19="","",Capex!C19)</f>
        <v>8</v>
      </c>
      <c r="D53" s="7">
        <f>C53</f>
        <v>8</v>
      </c>
      <c r="E53" s="7">
        <f>IF(D53="","",IF(D53&gt;0,D53-1,0))</f>
        <v>7</v>
      </c>
      <c r="F53" s="7">
        <f t="shared" ref="F53:BC53" si="201">IF(E53="","",IF(E53&gt;0,E53-1,0))</f>
        <v>6</v>
      </c>
      <c r="G53" s="7">
        <f t="shared" si="201"/>
        <v>5</v>
      </c>
      <c r="H53" s="7">
        <f t="shared" si="201"/>
        <v>4</v>
      </c>
      <c r="I53" s="7">
        <f t="shared" si="201"/>
        <v>3</v>
      </c>
      <c r="J53" s="7">
        <f t="shared" si="201"/>
        <v>2</v>
      </c>
      <c r="K53" s="7">
        <f t="shared" si="201"/>
        <v>1</v>
      </c>
      <c r="L53" s="7">
        <f t="shared" si="201"/>
        <v>0</v>
      </c>
      <c r="M53" s="7">
        <f t="shared" si="201"/>
        <v>0</v>
      </c>
      <c r="N53" s="7">
        <f t="shared" si="201"/>
        <v>0</v>
      </c>
      <c r="O53" s="7">
        <f t="shared" si="201"/>
        <v>0</v>
      </c>
      <c r="P53" s="7">
        <f t="shared" si="201"/>
        <v>0</v>
      </c>
      <c r="Q53" s="7">
        <f t="shared" si="201"/>
        <v>0</v>
      </c>
      <c r="R53" s="7">
        <f t="shared" si="201"/>
        <v>0</v>
      </c>
      <c r="S53" s="7">
        <f t="shared" si="201"/>
        <v>0</v>
      </c>
      <c r="T53" s="7">
        <f t="shared" si="201"/>
        <v>0</v>
      </c>
      <c r="U53" s="7">
        <f t="shared" si="201"/>
        <v>0</v>
      </c>
      <c r="V53" s="7">
        <f t="shared" si="201"/>
        <v>0</v>
      </c>
      <c r="W53" s="7">
        <f t="shared" si="201"/>
        <v>0</v>
      </c>
      <c r="X53" s="7">
        <f t="shared" si="201"/>
        <v>0</v>
      </c>
      <c r="Y53" s="7">
        <f t="shared" si="201"/>
        <v>0</v>
      </c>
      <c r="Z53" s="7">
        <f t="shared" si="201"/>
        <v>0</v>
      </c>
      <c r="AA53" s="7">
        <f t="shared" si="201"/>
        <v>0</v>
      </c>
      <c r="AB53" s="7">
        <f t="shared" si="201"/>
        <v>0</v>
      </c>
      <c r="AC53" s="7">
        <f t="shared" si="201"/>
        <v>0</v>
      </c>
      <c r="AD53" s="7">
        <f t="shared" si="201"/>
        <v>0</v>
      </c>
      <c r="AE53" s="7">
        <f t="shared" si="201"/>
        <v>0</v>
      </c>
      <c r="AF53" s="7">
        <f t="shared" si="201"/>
        <v>0</v>
      </c>
      <c r="AG53" s="7">
        <f t="shared" si="201"/>
        <v>0</v>
      </c>
      <c r="AH53" s="7">
        <f t="shared" si="201"/>
        <v>0</v>
      </c>
      <c r="AI53" s="7">
        <f t="shared" si="201"/>
        <v>0</v>
      </c>
      <c r="AJ53" s="7">
        <f t="shared" si="201"/>
        <v>0</v>
      </c>
      <c r="AK53" s="7">
        <f t="shared" si="201"/>
        <v>0</v>
      </c>
      <c r="AL53" s="7">
        <f t="shared" si="201"/>
        <v>0</v>
      </c>
      <c r="AM53" s="7">
        <f t="shared" si="201"/>
        <v>0</v>
      </c>
      <c r="AN53" s="7">
        <f t="shared" si="201"/>
        <v>0</v>
      </c>
      <c r="AO53" s="7">
        <f t="shared" si="201"/>
        <v>0</v>
      </c>
      <c r="AP53" s="7">
        <f t="shared" si="201"/>
        <v>0</v>
      </c>
      <c r="AQ53" s="7">
        <f t="shared" si="201"/>
        <v>0</v>
      </c>
      <c r="AR53" s="7">
        <f t="shared" si="201"/>
        <v>0</v>
      </c>
      <c r="AS53" s="7">
        <f t="shared" si="201"/>
        <v>0</v>
      </c>
      <c r="AT53" s="7">
        <f t="shared" si="201"/>
        <v>0</v>
      </c>
      <c r="AU53" s="7">
        <f t="shared" si="201"/>
        <v>0</v>
      </c>
      <c r="AV53" s="7">
        <f t="shared" si="201"/>
        <v>0</v>
      </c>
      <c r="AW53" s="7">
        <f t="shared" si="201"/>
        <v>0</v>
      </c>
      <c r="AX53" s="7">
        <f t="shared" si="201"/>
        <v>0</v>
      </c>
      <c r="AY53" s="7">
        <f t="shared" si="201"/>
        <v>0</v>
      </c>
      <c r="AZ53" s="7">
        <f t="shared" si="201"/>
        <v>0</v>
      </c>
      <c r="BA53" s="7">
        <f t="shared" si="201"/>
        <v>0</v>
      </c>
      <c r="BB53" s="7">
        <f t="shared" si="201"/>
        <v>0</v>
      </c>
      <c r="BC53" s="7">
        <f t="shared" si="201"/>
        <v>0</v>
      </c>
    </row>
    <row r="54" spans="2:55">
      <c r="B54" s="2" t="s">
        <v>23</v>
      </c>
      <c r="D54" s="7">
        <f>C52</f>
        <v>493438755.62999701</v>
      </c>
      <c r="E54" s="7">
        <f>D58</f>
        <v>440305232.66524619</v>
      </c>
      <c r="F54" s="7">
        <f t="shared" ref="F54:BC54" si="202">E58</f>
        <v>384929475.03138292</v>
      </c>
      <c r="G54" s="7">
        <f t="shared" si="202"/>
        <v>327216860.42537057</v>
      </c>
      <c r="H54" s="7">
        <f t="shared" si="202"/>
        <v>267068773.48298454</v>
      </c>
      <c r="I54" s="7">
        <f t="shared" si="202"/>
        <v>204382437.27162981</v>
      </c>
      <c r="J54" s="7">
        <f t="shared" si="202"/>
        <v>139050737.67215592</v>
      </c>
      <c r="K54" s="7">
        <f t="shared" si="202"/>
        <v>70962040.349584207</v>
      </c>
      <c r="L54" s="7">
        <f t="shared" si="202"/>
        <v>-2.9802322387695313E-8</v>
      </c>
      <c r="M54" s="7" t="e">
        <f t="shared" si="202"/>
        <v>#N/A</v>
      </c>
      <c r="N54" s="7" t="e">
        <f t="shared" si="202"/>
        <v>#N/A</v>
      </c>
      <c r="O54" s="7" t="e">
        <f t="shared" si="202"/>
        <v>#N/A</v>
      </c>
      <c r="P54" s="7" t="e">
        <f t="shared" si="202"/>
        <v>#N/A</v>
      </c>
      <c r="Q54" s="7" t="e">
        <f t="shared" si="202"/>
        <v>#N/A</v>
      </c>
      <c r="R54" s="7" t="e">
        <f t="shared" si="202"/>
        <v>#N/A</v>
      </c>
      <c r="S54" s="7" t="e">
        <f t="shared" si="202"/>
        <v>#N/A</v>
      </c>
      <c r="T54" s="7" t="e">
        <f t="shared" si="202"/>
        <v>#N/A</v>
      </c>
      <c r="U54" s="7" t="e">
        <f t="shared" si="202"/>
        <v>#N/A</v>
      </c>
      <c r="V54" s="7" t="e">
        <f t="shared" si="202"/>
        <v>#N/A</v>
      </c>
      <c r="W54" s="7" t="e">
        <f t="shared" si="202"/>
        <v>#N/A</v>
      </c>
      <c r="X54" s="7" t="e">
        <f t="shared" si="202"/>
        <v>#N/A</v>
      </c>
      <c r="Y54" s="7" t="e">
        <f t="shared" si="202"/>
        <v>#N/A</v>
      </c>
      <c r="Z54" s="7" t="e">
        <f t="shared" si="202"/>
        <v>#N/A</v>
      </c>
      <c r="AA54" s="7" t="e">
        <f t="shared" si="202"/>
        <v>#N/A</v>
      </c>
      <c r="AB54" s="7" t="e">
        <f t="shared" si="202"/>
        <v>#N/A</v>
      </c>
      <c r="AC54" s="7" t="e">
        <f t="shared" si="202"/>
        <v>#N/A</v>
      </c>
      <c r="AD54" s="7" t="e">
        <f t="shared" si="202"/>
        <v>#N/A</v>
      </c>
      <c r="AE54" s="7" t="e">
        <f t="shared" si="202"/>
        <v>#N/A</v>
      </c>
      <c r="AF54" s="7" t="e">
        <f t="shared" si="202"/>
        <v>#N/A</v>
      </c>
      <c r="AG54" s="7" t="e">
        <f t="shared" si="202"/>
        <v>#N/A</v>
      </c>
      <c r="AH54" s="7" t="e">
        <f t="shared" si="202"/>
        <v>#N/A</v>
      </c>
      <c r="AI54" s="7" t="e">
        <f t="shared" si="202"/>
        <v>#N/A</v>
      </c>
      <c r="AJ54" s="7" t="e">
        <f t="shared" si="202"/>
        <v>#N/A</v>
      </c>
      <c r="AK54" s="7" t="e">
        <f t="shared" si="202"/>
        <v>#N/A</v>
      </c>
      <c r="AL54" s="7" t="e">
        <f t="shared" si="202"/>
        <v>#N/A</v>
      </c>
      <c r="AM54" s="7" t="e">
        <f t="shared" si="202"/>
        <v>#N/A</v>
      </c>
      <c r="AN54" s="7" t="e">
        <f t="shared" si="202"/>
        <v>#N/A</v>
      </c>
      <c r="AO54" s="7" t="e">
        <f t="shared" si="202"/>
        <v>#N/A</v>
      </c>
      <c r="AP54" s="7" t="e">
        <f t="shared" si="202"/>
        <v>#N/A</v>
      </c>
      <c r="AQ54" s="7" t="e">
        <f t="shared" si="202"/>
        <v>#N/A</v>
      </c>
      <c r="AR54" s="7" t="e">
        <f t="shared" si="202"/>
        <v>#N/A</v>
      </c>
      <c r="AS54" s="7" t="e">
        <f t="shared" si="202"/>
        <v>#N/A</v>
      </c>
      <c r="AT54" s="7" t="e">
        <f t="shared" si="202"/>
        <v>#N/A</v>
      </c>
      <c r="AU54" s="7" t="e">
        <f t="shared" si="202"/>
        <v>#N/A</v>
      </c>
      <c r="AV54" s="7" t="e">
        <f t="shared" si="202"/>
        <v>#N/A</v>
      </c>
      <c r="AW54" s="7" t="e">
        <f t="shared" si="202"/>
        <v>#N/A</v>
      </c>
      <c r="AX54" s="7" t="e">
        <f t="shared" si="202"/>
        <v>#N/A</v>
      </c>
      <c r="AY54" s="7" t="e">
        <f t="shared" si="202"/>
        <v>#N/A</v>
      </c>
      <c r="AZ54" s="7" t="e">
        <f t="shared" si="202"/>
        <v>#N/A</v>
      </c>
      <c r="BA54" s="7" t="e">
        <f t="shared" si="202"/>
        <v>#N/A</v>
      </c>
      <c r="BB54" s="7" t="e">
        <f t="shared" si="202"/>
        <v>#N/A</v>
      </c>
      <c r="BC54" s="7" t="e">
        <f t="shared" si="202"/>
        <v>#N/A</v>
      </c>
    </row>
    <row r="55" spans="2:55">
      <c r="B55" s="3" t="s">
        <v>24</v>
      </c>
      <c r="D55" s="7">
        <f>IF(Capex!$D$19="","",IF($C53&gt;=1,($C52/HLOOKUP($C53,$D$62:$BA$66,2,FALSE))*HLOOKUP(D53,$D$62:$BA$66,3,FALSE),(IF(D53&lt;=(-1),D53,0))))</f>
        <v>53133522.964750811</v>
      </c>
      <c r="E55" s="7">
        <f>IF(Capex!$D$19="","",IF($C53&gt;=1,($C52/HLOOKUP($C53,$D$62:$BA$66,2,FALSE))*HLOOKUP(E53,$D$62:$BA$66,3,FALSE),(IF(E53&lt;=(-1),E53,0))))</f>
        <v>55375757.633863285</v>
      </c>
      <c r="F55" s="7">
        <f>IF(Capex!$D$19="","",IF($C53&gt;=1,($C52/HLOOKUP($C53,$D$62:$BA$66,2,FALSE))*HLOOKUP(F53,$D$62:$BA$66,3,FALSE),(IF(F53&lt;=(-1),F53,0))))</f>
        <v>57712614.606012322</v>
      </c>
      <c r="G55" s="7">
        <f>IF(Capex!$D$19="","",IF($C53&gt;=1,($C52/HLOOKUP($C53,$D$62:$BA$66,2,FALSE))*HLOOKUP(G53,$D$62:$BA$66,3,FALSE),(IF(G53&lt;=(-1),G53,0))))</f>
        <v>60148086.942386039</v>
      </c>
      <c r="H55" s="7">
        <f>IF(Capex!$D$19="","",IF($C53&gt;=1,($C52/HLOOKUP($C53,$D$62:$BA$66,2,FALSE))*HLOOKUP(H53,$D$62:$BA$66,3,FALSE),(IF(H53&lt;=(-1),H53,0))))</f>
        <v>62686336.21135474</v>
      </c>
      <c r="I55" s="7">
        <f>IF(Capex!$D$19="","",IF($C53&gt;=1,($C52/HLOOKUP($C53,$D$62:$BA$66,2,FALSE))*HLOOKUP(I53,$D$62:$BA$66,3,FALSE),(IF(I53&lt;=(-1),I53,0))))</f>
        <v>65331699.599473901</v>
      </c>
      <c r="J55" s="7">
        <f>IF(Capex!$D$19="","",IF($C53&gt;=1,($C52/HLOOKUP($C53,$D$62:$BA$66,2,FALSE))*HLOOKUP(J53,$D$62:$BA$66,3,FALSE),(IF(J53&lt;=(-1),J53,0))))</f>
        <v>68088697.32257171</v>
      </c>
      <c r="K55" s="7">
        <f>IF(Capex!$D$19="","",IF($C53&gt;=1,($C52/HLOOKUP($C53,$D$62:$BA$66,2,FALSE))*HLOOKUP(K53,$D$62:$BA$66,3,FALSE),(IF(K53&lt;=(-1),K53,0))))</f>
        <v>70962040.349584237</v>
      </c>
      <c r="L55" s="7" t="e">
        <f>IF(Capex!$D$19="","",IF($C53&gt;=1,($C52/HLOOKUP($C53,$D$62:$BA$66,2,FALSE))*HLOOKUP(L53,$D$62:$BA$66,3,FALSE),(IF(L53&lt;=(-1),L53,0))))</f>
        <v>#N/A</v>
      </c>
      <c r="M55" s="7" t="e">
        <f>IF(Capex!$D$19="","",IF($C53&gt;=1,($C52/HLOOKUP($C53,$D$62:$BA$66,2,FALSE))*HLOOKUP(M53,$D$62:$BA$66,3,FALSE),(IF(M53&lt;=(-1),M53,0))))</f>
        <v>#N/A</v>
      </c>
      <c r="N55" s="7" t="e">
        <f>IF(Capex!$D$19="","",IF($C53&gt;=1,($C52/HLOOKUP($C53,$D$62:$BA$66,2,FALSE))*HLOOKUP(N53,$D$62:$BA$66,3,FALSE),(IF(N53&lt;=(-1),N53,0))))</f>
        <v>#N/A</v>
      </c>
      <c r="O55" s="7" t="e">
        <f>IF(Capex!$D$19="","",IF($C53&gt;=1,($C52/HLOOKUP($C53,$D$62:$BA$66,2,FALSE))*HLOOKUP(O53,$D$62:$BA$66,3,FALSE),(IF(O53&lt;=(-1),O53,0))))</f>
        <v>#N/A</v>
      </c>
      <c r="P55" s="7" t="e">
        <f>IF(Capex!$D$19="","",IF($C53&gt;=1,($C52/HLOOKUP($C53,$D$62:$BA$66,2,FALSE))*HLOOKUP(P53,$D$62:$BA$66,3,FALSE),(IF(P53&lt;=(-1),P53,0))))</f>
        <v>#N/A</v>
      </c>
      <c r="Q55" s="7" t="e">
        <f>IF(Capex!$D$19="","",IF($C53&gt;=1,($C52/HLOOKUP($C53,$D$62:$BA$66,2,FALSE))*HLOOKUP(Q53,$D$62:$BA$66,3,FALSE),(IF(Q53&lt;=(-1),Q53,0))))</f>
        <v>#N/A</v>
      </c>
      <c r="R55" s="7" t="e">
        <f>IF(Capex!$D$19="","",IF($C53&gt;=1,($C52/HLOOKUP($C53,$D$62:$BA$66,2,FALSE))*HLOOKUP(R53,$D$62:$BA$66,3,FALSE),(IF(R53&lt;=(-1),R53,0))))</f>
        <v>#N/A</v>
      </c>
      <c r="S55" s="7" t="e">
        <f>IF(Capex!$D$19="","",IF($C53&gt;=1,($C52/HLOOKUP($C53,$D$62:$BA$66,2,FALSE))*HLOOKUP(S53,$D$62:$BA$66,3,FALSE),(IF(S53&lt;=(-1),S53,0))))</f>
        <v>#N/A</v>
      </c>
      <c r="T55" s="7" t="e">
        <f>IF(Capex!$D$19="","",IF($C53&gt;=1,($C52/HLOOKUP($C53,$D$62:$BA$66,2,FALSE))*HLOOKUP(T53,$D$62:$BA$66,3,FALSE),(IF(T53&lt;=(-1),T53,0))))</f>
        <v>#N/A</v>
      </c>
      <c r="U55" s="7" t="e">
        <f>IF(Capex!$D$19="","",IF($C53&gt;=1,($C52/HLOOKUP($C53,$D$62:$BA$66,2,FALSE))*HLOOKUP(U53,$D$62:$BA$66,3,FALSE),(IF(U53&lt;=(-1),U53,0))))</f>
        <v>#N/A</v>
      </c>
      <c r="V55" s="7" t="e">
        <f>IF(Capex!$D$19="","",IF($C53&gt;=1,($C52/HLOOKUP($C53,$D$62:$BA$66,2,FALSE))*HLOOKUP(V53,$D$62:$BA$66,3,FALSE),(IF(V53&lt;=(-1),V53,0))))</f>
        <v>#N/A</v>
      </c>
      <c r="W55" s="7" t="e">
        <f>IF(Capex!$D$19="","",IF($C53&gt;=1,($C52/HLOOKUP($C53,$D$62:$BA$66,2,FALSE))*HLOOKUP(W53,$D$62:$BA$66,3,FALSE),(IF(W53&lt;=(-1),W53,0))))</f>
        <v>#N/A</v>
      </c>
      <c r="X55" s="7" t="e">
        <f>IF(Capex!$D$19="","",IF($C53&gt;=1,($C52/HLOOKUP($C53,$D$62:$BA$66,2,FALSE))*HLOOKUP(X53,$D$62:$BA$66,3,FALSE),(IF(X53&lt;=(-1),X53,0))))</f>
        <v>#N/A</v>
      </c>
      <c r="Y55" s="7" t="e">
        <f>IF(Capex!$D$19="","",IF($C53&gt;=1,($C52/HLOOKUP($C53,$D$62:$BA$66,2,FALSE))*HLOOKUP(Y53,$D$62:$BA$66,3,FALSE),(IF(Y53&lt;=(-1),Y53,0))))</f>
        <v>#N/A</v>
      </c>
      <c r="Z55" s="7" t="e">
        <f>IF(Capex!$D$19="","",IF($C53&gt;=1,($C52/HLOOKUP($C53,$D$62:$BA$66,2,FALSE))*HLOOKUP(Z53,$D$62:$BA$66,3,FALSE),(IF(Z53&lt;=(-1),Z53,0))))</f>
        <v>#N/A</v>
      </c>
      <c r="AA55" s="7" t="e">
        <f>IF(Capex!$D$19="","",IF($C53&gt;=1,($C52/HLOOKUP($C53,$D$62:$BA$66,2,FALSE))*HLOOKUP(AA53,$D$62:$BA$66,3,FALSE),(IF(AA53&lt;=(-1),AA53,0))))</f>
        <v>#N/A</v>
      </c>
      <c r="AB55" s="7" t="e">
        <f>IF(Capex!$D$19="","",IF($C53&gt;=1,($C52/HLOOKUP($C53,$D$62:$BA$66,2,FALSE))*HLOOKUP(AB53,$D$62:$BA$66,3,FALSE),(IF(AB53&lt;=(-1),AB53,0))))</f>
        <v>#N/A</v>
      </c>
      <c r="AC55" s="7" t="e">
        <f>IF(Capex!$D$19="","",IF($C53&gt;=1,($C52/HLOOKUP($C53,$D$62:$BA$66,2,FALSE))*HLOOKUP(AC53,$D$62:$BA$66,3,FALSE),(IF(AC53&lt;=(-1),AC53,0))))</f>
        <v>#N/A</v>
      </c>
      <c r="AD55" s="7" t="e">
        <f>IF(Capex!$D$19="","",IF($C53&gt;=1,($C52/HLOOKUP($C53,$D$62:$BA$66,2,FALSE))*HLOOKUP(AD53,$D$62:$BA$66,3,FALSE),(IF(AD53&lt;=(-1),AD53,0))))</f>
        <v>#N/A</v>
      </c>
      <c r="AE55" s="7" t="e">
        <f>IF(Capex!$D$19="","",IF($C53&gt;=1,($C52/HLOOKUP($C53,$D$62:$BA$66,2,FALSE))*HLOOKUP(AE53,$D$62:$BA$66,3,FALSE),(IF(AE53&lt;=(-1),AE53,0))))</f>
        <v>#N/A</v>
      </c>
      <c r="AF55" s="7" t="e">
        <f>IF(Capex!$D$19="","",IF($C53&gt;=1,($C52/HLOOKUP($C53,$D$62:$BA$66,2,FALSE))*HLOOKUP(AF53,$D$62:$BA$66,3,FALSE),(IF(AF53&lt;=(-1),AF53,0))))</f>
        <v>#N/A</v>
      </c>
      <c r="AG55" s="7" t="e">
        <f>IF(Capex!$D$19="","",IF($C53&gt;=1,($C52/HLOOKUP($C53,$D$62:$BA$66,2,FALSE))*HLOOKUP(AG53,$D$62:$BA$66,3,FALSE),(IF(AG53&lt;=(-1),AG53,0))))</f>
        <v>#N/A</v>
      </c>
      <c r="AH55" s="7" t="e">
        <f>IF(Capex!$D$19="","",IF($C53&gt;=1,($C52/HLOOKUP($C53,$D$62:$BA$66,2,FALSE))*HLOOKUP(AH53,$D$62:$BA$66,3,FALSE),(IF(AH53&lt;=(-1),AH53,0))))</f>
        <v>#N/A</v>
      </c>
      <c r="AI55" s="7" t="e">
        <f>IF(Capex!$D$19="","",IF($C53&gt;=1,($C52/HLOOKUP($C53,$D$62:$BA$66,2,FALSE))*HLOOKUP(AI53,$D$62:$BA$66,3,FALSE),(IF(AI53&lt;=(-1),AI53,0))))</f>
        <v>#N/A</v>
      </c>
      <c r="AJ55" s="7" t="e">
        <f>IF(Capex!$D$19="","",IF($C53&gt;=1,($C52/HLOOKUP($C53,$D$62:$BA$66,2,FALSE))*HLOOKUP(AJ53,$D$62:$BA$66,3,FALSE),(IF(AJ53&lt;=(-1),AJ53,0))))</f>
        <v>#N/A</v>
      </c>
      <c r="AK55" s="7" t="e">
        <f>IF(Capex!$D$19="","",IF($C53&gt;=1,($C52/HLOOKUP($C53,$D$62:$BA$66,2,FALSE))*HLOOKUP(AK53,$D$62:$BA$66,3,FALSE),(IF(AK53&lt;=(-1),AK53,0))))</f>
        <v>#N/A</v>
      </c>
      <c r="AL55" s="7" t="e">
        <f>IF(Capex!$D$19="","",IF($C53&gt;=1,($C52/HLOOKUP($C53,$D$62:$BA$66,2,FALSE))*HLOOKUP(AL53,$D$62:$BA$66,3,FALSE),(IF(AL53&lt;=(-1),AL53,0))))</f>
        <v>#N/A</v>
      </c>
      <c r="AM55" s="7" t="e">
        <f>IF(Capex!$D$19="","",IF($C53&gt;=1,($C52/HLOOKUP($C53,$D$62:$BA$66,2,FALSE))*HLOOKUP(AM53,$D$62:$BA$66,3,FALSE),(IF(AM53&lt;=(-1),AM53,0))))</f>
        <v>#N/A</v>
      </c>
      <c r="AN55" s="7" t="e">
        <f>IF(Capex!$D$19="","",IF($C53&gt;=1,($C52/HLOOKUP($C53,$D$62:$BA$66,2,FALSE))*HLOOKUP(AN53,$D$62:$BA$66,3,FALSE),(IF(AN53&lt;=(-1),AN53,0))))</f>
        <v>#N/A</v>
      </c>
      <c r="AO55" s="7" t="e">
        <f>IF(Capex!$D$19="","",IF($C53&gt;=1,($C52/HLOOKUP($C53,$D$62:$BA$66,2,FALSE))*HLOOKUP(AO53,$D$62:$BA$66,3,FALSE),(IF(AO53&lt;=(-1),AO53,0))))</f>
        <v>#N/A</v>
      </c>
      <c r="AP55" s="7" t="e">
        <f>IF(Capex!$D$19="","",IF($C53&gt;=1,($C52/HLOOKUP($C53,$D$62:$BA$66,2,FALSE))*HLOOKUP(AP53,$D$62:$BA$66,3,FALSE),(IF(AP53&lt;=(-1),AP53,0))))</f>
        <v>#N/A</v>
      </c>
      <c r="AQ55" s="7" t="e">
        <f>IF(Capex!$D$19="","",IF($C53&gt;=1,($C52/HLOOKUP($C53,$D$62:$BA$66,2,FALSE))*HLOOKUP(AQ53,$D$62:$BA$66,3,FALSE),(IF(AQ53&lt;=(-1),AQ53,0))))</f>
        <v>#N/A</v>
      </c>
      <c r="AR55" s="7" t="e">
        <f>IF(Capex!$D$19="","",IF($C53&gt;=1,($C52/HLOOKUP($C53,$D$62:$BA$66,2,FALSE))*HLOOKUP(AR53,$D$62:$BA$66,3,FALSE),(IF(AR53&lt;=(-1),AR53,0))))</f>
        <v>#N/A</v>
      </c>
      <c r="AS55" s="7" t="e">
        <f>IF(Capex!$D$19="","",IF($C53&gt;=1,($C52/HLOOKUP($C53,$D$62:$BA$66,2,FALSE))*HLOOKUP(AS53,$D$62:$BA$66,3,FALSE),(IF(AS53&lt;=(-1),AS53,0))))</f>
        <v>#N/A</v>
      </c>
      <c r="AT55" s="7" t="e">
        <f>IF(Capex!$D$19="","",IF($C53&gt;=1,($C52/HLOOKUP($C53,$D$62:$BA$66,2,FALSE))*HLOOKUP(AT53,$D$62:$BA$66,3,FALSE),(IF(AT53&lt;=(-1),AT53,0))))</f>
        <v>#N/A</v>
      </c>
      <c r="AU55" s="7" t="e">
        <f>IF(Capex!$D$19="","",IF($C53&gt;=1,($C52/HLOOKUP($C53,$D$62:$BA$66,2,FALSE))*HLOOKUP(AU53,$D$62:$BA$66,3,FALSE),(IF(AU53&lt;=(-1),AU53,0))))</f>
        <v>#N/A</v>
      </c>
      <c r="AV55" s="7" t="e">
        <f>IF(Capex!$D$19="","",IF($C53&gt;=1,($C52/HLOOKUP($C53,$D$62:$BA$66,2,FALSE))*HLOOKUP(AV53,$D$62:$BA$66,3,FALSE),(IF(AV53&lt;=(-1),AV53,0))))</f>
        <v>#N/A</v>
      </c>
      <c r="AW55" s="7" t="e">
        <f>IF(Capex!$D$19="","",IF($C53&gt;=1,($C52/HLOOKUP($C53,$D$62:$BA$66,2,FALSE))*HLOOKUP(AW53,$D$62:$BA$66,3,FALSE),(IF(AW53&lt;=(-1),AW53,0))))</f>
        <v>#N/A</v>
      </c>
      <c r="AX55" s="7" t="e">
        <f>IF(Capex!$D$19="","",IF($C53&gt;=1,($C52/HLOOKUP($C53,$D$62:$BA$66,2,FALSE))*HLOOKUP(AX53,$D$62:$BA$66,3,FALSE),(IF(AX53&lt;=(-1),AX53,0))))</f>
        <v>#N/A</v>
      </c>
      <c r="AY55" s="7" t="e">
        <f>IF(Capex!$D$19="","",IF($C53&gt;=1,($C52/HLOOKUP($C53,$D$62:$BA$66,2,FALSE))*HLOOKUP(AY53,$D$62:$BA$66,3,FALSE),(IF(AY53&lt;=(-1),AY53,0))))</f>
        <v>#N/A</v>
      </c>
      <c r="AZ55" s="7" t="e">
        <f>IF(Capex!$D$19="","",IF($C53&gt;=1,($C52/HLOOKUP($C53,$D$62:$BA$66,2,FALSE))*HLOOKUP(AZ53,$D$62:$BA$66,3,FALSE),(IF(AZ53&lt;=(-1),AZ53,0))))</f>
        <v>#N/A</v>
      </c>
      <c r="BA55" s="7" t="e">
        <f>IF(Capex!$D$19="","",IF($C53&gt;=1,($C52/HLOOKUP($C53,$D$62:$BA$66,2,FALSE))*HLOOKUP(BA53,$D$62:$BA$66,3,FALSE),(IF(BA53&lt;=(-1),BA53,0))))</f>
        <v>#N/A</v>
      </c>
      <c r="BB55" s="7" t="e">
        <f>IF(Capex!$D$19="","",IF($C53&gt;=1,($C52/HLOOKUP($C53,$D$62:$BA$66,2,FALSE))*HLOOKUP(BB53,$D$62:$BA$66,3,FALSE),(IF(BB53&lt;=(-1),BB53,0))))</f>
        <v>#N/A</v>
      </c>
      <c r="BC55" s="7" t="e">
        <f>IF(Capex!$D$19="","",IF($C53&gt;=1,($C52/HLOOKUP($C53,$D$62:$BA$66,2,FALSE))*HLOOKUP(BC53,$D$62:$BA$66,3,FALSE),(IF(BC53&lt;=(-1),BC53,0))))</f>
        <v>#N/A</v>
      </c>
    </row>
    <row r="56" spans="2:55">
      <c r="B56" s="3" t="s">
        <v>25</v>
      </c>
      <c r="D56" s="7">
        <f>IF(Capex!$D$19="","",IF($C53&gt;=1,($C52/HLOOKUP($C53,$D$62:$BA$66,2,FALSE))*HLOOKUP(D53,$D$62:$BA$66,4,FALSE),(IF(D53&lt;=(-1),D53,0))))</f>
        <v>19294876.26386214</v>
      </c>
      <c r="E56" s="7">
        <f>IF(Capex!$D$19="","",IF($C53&gt;=1,($C52/HLOOKUP($C53,$D$62:$BA$66,2,FALSE))*HLOOKUP(E53,$D$62:$BA$66,4,FALSE),(IF(E53&lt;=(-1),E53,0))))</f>
        <v>17052641.594749667</v>
      </c>
      <c r="F56" s="7">
        <f>IF(Capex!$D$19="","",IF($C53&gt;=1,($C52/HLOOKUP($C53,$D$62:$BA$66,2,FALSE))*HLOOKUP(F53,$D$62:$BA$66,4,FALSE),(IF(F53&lt;=(-1),F53,0))))</f>
        <v>14715784.622600628</v>
      </c>
      <c r="G56" s="7">
        <f>IF(Capex!$D$19="","",IF($C53&gt;=1,($C52/HLOOKUP($C53,$D$62:$BA$66,2,FALSE))*HLOOKUP(G53,$D$62:$BA$66,4,FALSE),(IF(G53&lt;=(-1),G53,0))))</f>
        <v>12280312.286226917</v>
      </c>
      <c r="H56" s="7">
        <f>IF(Capex!$D$19="","",IF($C53&gt;=1,($C52/HLOOKUP($C53,$D$62:$BA$66,2,FALSE))*HLOOKUP(H53,$D$62:$BA$66,4,FALSE),(IF(H53&lt;=(-1),H53,0))))</f>
        <v>9742063.0172582138</v>
      </c>
      <c r="I56" s="7">
        <f>IF(Capex!$D$19="","",IF($C53&gt;=1,($C52/HLOOKUP($C53,$D$62:$BA$66,2,FALSE))*HLOOKUP(I53,$D$62:$BA$66,4,FALSE),(IF(I53&lt;=(-1),I53,0))))</f>
        <v>7096699.6291390518</v>
      </c>
      <c r="J56" s="7">
        <f>IF(Capex!$D$19="","",IF($C53&gt;=1,($C52/HLOOKUP($C53,$D$62:$BA$66,2,FALSE))*HLOOKUP(J53,$D$62:$BA$66,4,FALSE),(IF(J53&lt;=(-1),J53,0))))</f>
        <v>4339701.9060412478</v>
      </c>
      <c r="K56" s="7">
        <f>IF(Capex!$D$19="","",IF($C53&gt;=1,($C52/HLOOKUP($C53,$D$62:$BA$66,2,FALSE))*HLOOKUP(K53,$D$62:$BA$66,4,FALSE),(IF(K53&lt;=(-1),K53,0))))</f>
        <v>1466358.8790287215</v>
      </c>
      <c r="L56" s="7" t="e">
        <f>IF(Capex!$D$19="","",IF($C53&gt;=1,($C52/HLOOKUP($C53,$D$62:$BA$66,2,FALSE))*HLOOKUP(L53,$D$62:$BA$66,4,FALSE),(IF(L53&lt;=(-1),L53,0))))</f>
        <v>#N/A</v>
      </c>
      <c r="M56" s="7" t="e">
        <f>IF(Capex!$D$19="","",IF($C53&gt;=1,($C52/HLOOKUP($C53,$D$62:$BA$66,2,FALSE))*HLOOKUP(M53,$D$62:$BA$66,4,FALSE),(IF(M53&lt;=(-1),M53,0))))</f>
        <v>#N/A</v>
      </c>
      <c r="N56" s="7" t="e">
        <f>IF(Capex!$D$19="","",IF($C53&gt;=1,($C52/HLOOKUP($C53,$D$62:$BA$66,2,FALSE))*HLOOKUP(N53,$D$62:$BA$66,4,FALSE),(IF(N53&lt;=(-1),N53,0))))</f>
        <v>#N/A</v>
      </c>
      <c r="O56" s="7" t="e">
        <f>IF(Capex!$D$19="","",IF($C53&gt;=1,($C52/HLOOKUP($C53,$D$62:$BA$66,2,FALSE))*HLOOKUP(O53,$D$62:$BA$66,4,FALSE),(IF(O53&lt;=(-1),O53,0))))</f>
        <v>#N/A</v>
      </c>
      <c r="P56" s="7" t="e">
        <f>IF(Capex!$D$19="","",IF($C53&gt;=1,($C52/HLOOKUP($C53,$D$62:$BA$66,2,FALSE))*HLOOKUP(P53,$D$62:$BA$66,4,FALSE),(IF(P53&lt;=(-1),P53,0))))</f>
        <v>#N/A</v>
      </c>
      <c r="Q56" s="7" t="e">
        <f>IF(Capex!$D$19="","",IF($C53&gt;=1,($C52/HLOOKUP($C53,$D$62:$BA$66,2,FALSE))*HLOOKUP(Q53,$D$62:$BA$66,4,FALSE),(IF(Q53&lt;=(-1),Q53,0))))</f>
        <v>#N/A</v>
      </c>
      <c r="R56" s="7" t="e">
        <f>IF(Capex!$D$19="","",IF($C53&gt;=1,($C52/HLOOKUP($C53,$D$62:$BA$66,2,FALSE))*HLOOKUP(R53,$D$62:$BA$66,4,FALSE),(IF(R53&lt;=(-1),R53,0))))</f>
        <v>#N/A</v>
      </c>
      <c r="S56" s="7" t="e">
        <f>IF(Capex!$D$19="","",IF($C53&gt;=1,($C52/HLOOKUP($C53,$D$62:$BA$66,2,FALSE))*HLOOKUP(S53,$D$62:$BA$66,4,FALSE),(IF(S53&lt;=(-1),S53,0))))</f>
        <v>#N/A</v>
      </c>
      <c r="T56" s="7" t="e">
        <f>IF(Capex!$D$19="","",IF($C53&gt;=1,($C52/HLOOKUP($C53,$D$62:$BA$66,2,FALSE))*HLOOKUP(T53,$D$62:$BA$66,4,FALSE),(IF(T53&lt;=(-1),T53,0))))</f>
        <v>#N/A</v>
      </c>
      <c r="U56" s="7" t="e">
        <f>IF(Capex!$D$19="","",IF($C53&gt;=1,($C52/HLOOKUP($C53,$D$62:$BA$66,2,FALSE))*HLOOKUP(U53,$D$62:$BA$66,4,FALSE),(IF(U53&lt;=(-1),U53,0))))</f>
        <v>#N/A</v>
      </c>
      <c r="V56" s="7" t="e">
        <f>IF(Capex!$D$19="","",IF($C53&gt;=1,($C52/HLOOKUP($C53,$D$62:$BA$66,2,FALSE))*HLOOKUP(V53,$D$62:$BA$66,4,FALSE),(IF(V53&lt;=(-1),V53,0))))</f>
        <v>#N/A</v>
      </c>
      <c r="W56" s="7" t="e">
        <f>IF(Capex!$D$19="","",IF($C53&gt;=1,($C52/HLOOKUP($C53,$D$62:$BA$66,2,FALSE))*HLOOKUP(W53,$D$62:$BA$66,4,FALSE),(IF(W53&lt;=(-1),W53,0))))</f>
        <v>#N/A</v>
      </c>
      <c r="X56" s="7" t="e">
        <f>IF(Capex!$D$19="","",IF($C53&gt;=1,($C52/HLOOKUP($C53,$D$62:$BA$66,2,FALSE))*HLOOKUP(X53,$D$62:$BA$66,4,FALSE),(IF(X53&lt;=(-1),X53,0))))</f>
        <v>#N/A</v>
      </c>
      <c r="Y56" s="7" t="e">
        <f>IF(Capex!$D$19="","",IF($C53&gt;=1,($C52/HLOOKUP($C53,$D$62:$BA$66,2,FALSE))*HLOOKUP(Y53,$D$62:$BA$66,4,FALSE),(IF(Y53&lt;=(-1),Y53,0))))</f>
        <v>#N/A</v>
      </c>
      <c r="Z56" s="7" t="e">
        <f>IF(Capex!$D$19="","",IF($C53&gt;=1,($C52/HLOOKUP($C53,$D$62:$BA$66,2,FALSE))*HLOOKUP(Z53,$D$62:$BA$66,4,FALSE),(IF(Z53&lt;=(-1),Z53,0))))</f>
        <v>#N/A</v>
      </c>
      <c r="AA56" s="7" t="e">
        <f>IF(Capex!$D$19="","",IF($C53&gt;=1,($C52/HLOOKUP($C53,$D$62:$BA$66,2,FALSE))*HLOOKUP(AA53,$D$62:$BA$66,4,FALSE),(IF(AA53&lt;=(-1),AA53,0))))</f>
        <v>#N/A</v>
      </c>
      <c r="AB56" s="7" t="e">
        <f>IF(Capex!$D$19="","",IF($C53&gt;=1,($C52/HLOOKUP($C53,$D$62:$BA$66,2,FALSE))*HLOOKUP(AB53,$D$62:$BA$66,4,FALSE),(IF(AB53&lt;=(-1),AB53,0))))</f>
        <v>#N/A</v>
      </c>
      <c r="AC56" s="7" t="e">
        <f>IF(Capex!$D$19="","",IF($C53&gt;=1,($C52/HLOOKUP($C53,$D$62:$BA$66,2,FALSE))*HLOOKUP(AC53,$D$62:$BA$66,4,FALSE),(IF(AC53&lt;=(-1),AC53,0))))</f>
        <v>#N/A</v>
      </c>
      <c r="AD56" s="7" t="e">
        <f>IF(Capex!$D$19="","",IF($C53&gt;=1,($C52/HLOOKUP($C53,$D$62:$BA$66,2,FALSE))*HLOOKUP(AD53,$D$62:$BA$66,4,FALSE),(IF(AD53&lt;=(-1),AD53,0))))</f>
        <v>#N/A</v>
      </c>
      <c r="AE56" s="7" t="e">
        <f>IF(Capex!$D$19="","",IF($C53&gt;=1,($C52/HLOOKUP($C53,$D$62:$BA$66,2,FALSE))*HLOOKUP(AE53,$D$62:$BA$66,4,FALSE),(IF(AE53&lt;=(-1),AE53,0))))</f>
        <v>#N/A</v>
      </c>
      <c r="AF56" s="7" t="e">
        <f>IF(Capex!$D$19="","",IF($C53&gt;=1,($C52/HLOOKUP($C53,$D$62:$BA$66,2,FALSE))*HLOOKUP(AF53,$D$62:$BA$66,4,FALSE),(IF(AF53&lt;=(-1),AF53,0))))</f>
        <v>#N/A</v>
      </c>
      <c r="AG56" s="7" t="e">
        <f>IF(Capex!$D$19="","",IF($C53&gt;=1,($C52/HLOOKUP($C53,$D$62:$BA$66,2,FALSE))*HLOOKUP(AG53,$D$62:$BA$66,4,FALSE),(IF(AG53&lt;=(-1),AG53,0))))</f>
        <v>#N/A</v>
      </c>
      <c r="AH56" s="7" t="e">
        <f>IF(Capex!$D$19="","",IF($C53&gt;=1,($C52/HLOOKUP($C53,$D$62:$BA$66,2,FALSE))*HLOOKUP(AH53,$D$62:$BA$66,4,FALSE),(IF(AH53&lt;=(-1),AH53,0))))</f>
        <v>#N/A</v>
      </c>
      <c r="AI56" s="7" t="e">
        <f>IF(Capex!$D$19="","",IF($C53&gt;=1,($C52/HLOOKUP($C53,$D$62:$BA$66,2,FALSE))*HLOOKUP(AI53,$D$62:$BA$66,4,FALSE),(IF(AI53&lt;=(-1),AI53,0))))</f>
        <v>#N/A</v>
      </c>
      <c r="AJ56" s="7" t="e">
        <f>IF(Capex!$D$19="","",IF($C53&gt;=1,($C52/HLOOKUP($C53,$D$62:$BA$66,2,FALSE))*HLOOKUP(AJ53,$D$62:$BA$66,4,FALSE),(IF(AJ53&lt;=(-1),AJ53,0))))</f>
        <v>#N/A</v>
      </c>
      <c r="AK56" s="7" t="e">
        <f>IF(Capex!$D$19="","",IF($C53&gt;=1,($C52/HLOOKUP($C53,$D$62:$BA$66,2,FALSE))*HLOOKUP(AK53,$D$62:$BA$66,4,FALSE),(IF(AK53&lt;=(-1),AK53,0))))</f>
        <v>#N/A</v>
      </c>
      <c r="AL56" s="7" t="e">
        <f>IF(Capex!$D$19="","",IF($C53&gt;=1,($C52/HLOOKUP($C53,$D$62:$BA$66,2,FALSE))*HLOOKUP(AL53,$D$62:$BA$66,4,FALSE),(IF(AL53&lt;=(-1),AL53,0))))</f>
        <v>#N/A</v>
      </c>
      <c r="AM56" s="7" t="e">
        <f>IF(Capex!$D$19="","",IF($C53&gt;=1,($C52/HLOOKUP($C53,$D$62:$BA$66,2,FALSE))*HLOOKUP(AM53,$D$62:$BA$66,4,FALSE),(IF(AM53&lt;=(-1),AM53,0))))</f>
        <v>#N/A</v>
      </c>
      <c r="AN56" s="7" t="e">
        <f>IF(Capex!$D$19="","",IF($C53&gt;=1,($C52/HLOOKUP($C53,$D$62:$BA$66,2,FALSE))*HLOOKUP(AN53,$D$62:$BA$66,4,FALSE),(IF(AN53&lt;=(-1),AN53,0))))</f>
        <v>#N/A</v>
      </c>
      <c r="AO56" s="7" t="e">
        <f>IF(Capex!$D$19="","",IF($C53&gt;=1,($C52/HLOOKUP($C53,$D$62:$BA$66,2,FALSE))*HLOOKUP(AO53,$D$62:$BA$66,4,FALSE),(IF(AO53&lt;=(-1),AO53,0))))</f>
        <v>#N/A</v>
      </c>
      <c r="AP56" s="7" t="e">
        <f>IF(Capex!$D$19="","",IF($C53&gt;=1,($C52/HLOOKUP($C53,$D$62:$BA$66,2,FALSE))*HLOOKUP(AP53,$D$62:$BA$66,4,FALSE),(IF(AP53&lt;=(-1),AP53,0))))</f>
        <v>#N/A</v>
      </c>
      <c r="AQ56" s="7" t="e">
        <f>IF(Capex!$D$19="","",IF($C53&gt;=1,($C52/HLOOKUP($C53,$D$62:$BA$66,2,FALSE))*HLOOKUP(AQ53,$D$62:$BA$66,4,FALSE),(IF(AQ53&lt;=(-1),AQ53,0))))</f>
        <v>#N/A</v>
      </c>
      <c r="AR56" s="7" t="e">
        <f>IF(Capex!$D$19="","",IF($C53&gt;=1,($C52/HLOOKUP($C53,$D$62:$BA$66,2,FALSE))*HLOOKUP(AR53,$D$62:$BA$66,4,FALSE),(IF(AR53&lt;=(-1),AR53,0))))</f>
        <v>#N/A</v>
      </c>
      <c r="AS56" s="7" t="e">
        <f>IF(Capex!$D$19="","",IF($C53&gt;=1,($C52/HLOOKUP($C53,$D$62:$BA$66,2,FALSE))*HLOOKUP(AS53,$D$62:$BA$66,4,FALSE),(IF(AS53&lt;=(-1),AS53,0))))</f>
        <v>#N/A</v>
      </c>
      <c r="AT56" s="7" t="e">
        <f>IF(Capex!$D$19="","",IF($C53&gt;=1,($C52/HLOOKUP($C53,$D$62:$BA$66,2,FALSE))*HLOOKUP(AT53,$D$62:$BA$66,4,FALSE),(IF(AT53&lt;=(-1),AT53,0))))</f>
        <v>#N/A</v>
      </c>
      <c r="AU56" s="7" t="e">
        <f>IF(Capex!$D$19="","",IF($C53&gt;=1,($C52/HLOOKUP($C53,$D$62:$BA$66,2,FALSE))*HLOOKUP(AU53,$D$62:$BA$66,4,FALSE),(IF(AU53&lt;=(-1),AU53,0))))</f>
        <v>#N/A</v>
      </c>
      <c r="AV56" s="7" t="e">
        <f>IF(Capex!$D$19="","",IF($C53&gt;=1,($C52/HLOOKUP($C53,$D$62:$BA$66,2,FALSE))*HLOOKUP(AV53,$D$62:$BA$66,4,FALSE),(IF(AV53&lt;=(-1),AV53,0))))</f>
        <v>#N/A</v>
      </c>
      <c r="AW56" s="7" t="e">
        <f>IF(Capex!$D$19="","",IF($C53&gt;=1,($C52/HLOOKUP($C53,$D$62:$BA$66,2,FALSE))*HLOOKUP(AW53,$D$62:$BA$66,4,FALSE),(IF(AW53&lt;=(-1),AW53,0))))</f>
        <v>#N/A</v>
      </c>
      <c r="AX56" s="7" t="e">
        <f>IF(Capex!$D$19="","",IF($C53&gt;=1,($C52/HLOOKUP($C53,$D$62:$BA$66,2,FALSE))*HLOOKUP(AX53,$D$62:$BA$66,4,FALSE),(IF(AX53&lt;=(-1),AX53,0))))</f>
        <v>#N/A</v>
      </c>
      <c r="AY56" s="7" t="e">
        <f>IF(Capex!$D$19="","",IF($C53&gt;=1,($C52/HLOOKUP($C53,$D$62:$BA$66,2,FALSE))*HLOOKUP(AY53,$D$62:$BA$66,4,FALSE),(IF(AY53&lt;=(-1),AY53,0))))</f>
        <v>#N/A</v>
      </c>
      <c r="AZ56" s="7" t="e">
        <f>IF(Capex!$D$19="","",IF($C53&gt;=1,($C52/HLOOKUP($C53,$D$62:$BA$66,2,FALSE))*HLOOKUP(AZ53,$D$62:$BA$66,4,FALSE),(IF(AZ53&lt;=(-1),AZ53,0))))</f>
        <v>#N/A</v>
      </c>
      <c r="BA56" s="7" t="e">
        <f>IF(Capex!$D$19="","",IF($C53&gt;=1,($C52/HLOOKUP($C53,$D$62:$BA$66,2,FALSE))*HLOOKUP(BA53,$D$62:$BA$66,4,FALSE),(IF(BA53&lt;=(-1),BA53,0))))</f>
        <v>#N/A</v>
      </c>
      <c r="BB56" s="7" t="e">
        <f>IF(Capex!$D$19="","",IF($C53&gt;=1,($C52/HLOOKUP($C53,$D$62:$BA$66,2,FALSE))*HLOOKUP(BB53,$D$62:$BA$66,4,FALSE),(IF(BB53&lt;=(-1),BB53,0))))</f>
        <v>#N/A</v>
      </c>
      <c r="BC56" s="7" t="e">
        <f>IF(Capex!$D$19="","",IF($C53&gt;=1,($C52/HLOOKUP($C53,$D$62:$BA$66,2,FALSE))*HLOOKUP(BC53,$D$62:$BA$66,4,FALSE),(IF(BC53&lt;=(-1),BC53,0))))</f>
        <v>#N/A</v>
      </c>
    </row>
    <row r="57" spans="2:55">
      <c r="B57" s="3" t="s">
        <v>26</v>
      </c>
      <c r="D57" s="7">
        <f>IF(Capex!$D$19="","",IF($C53&gt;=1,($C52/HLOOKUP($C53,$D$62:$BA$66,2,FALSE))*HLOOKUP(D53,$D$62:$BA$66,5,FALSE),(IF(D53&lt;=(-1),D53,0))))</f>
        <v>72428399.228612959</v>
      </c>
      <c r="E57" s="7">
        <f>IF(Capex!$D$19="","",IF($C53&gt;=1,($C52/HLOOKUP($C53,$D$62:$BA$66,2,FALSE))*HLOOKUP(E53,$D$62:$BA$66,5,FALSE),(IF(E53&lt;=(-1),E53,0))))</f>
        <v>72428399.228612959</v>
      </c>
      <c r="F57" s="7">
        <f>IF(Capex!$D$19="","",IF($C53&gt;=1,($C52/HLOOKUP($C53,$D$62:$BA$66,2,FALSE))*HLOOKUP(F53,$D$62:$BA$66,5,FALSE),(IF(F53&lt;=(-1),F53,0))))</f>
        <v>72428399.228612959</v>
      </c>
      <c r="G57" s="7">
        <f>IF(Capex!$D$19="","",IF($C53&gt;=1,($C52/HLOOKUP($C53,$D$62:$BA$66,2,FALSE))*HLOOKUP(G53,$D$62:$BA$66,5,FALSE),(IF(G53&lt;=(-1),G53,0))))</f>
        <v>72428399.228612959</v>
      </c>
      <c r="H57" s="7">
        <f>IF(Capex!$D$19="","",IF($C53&gt;=1,($C52/HLOOKUP($C53,$D$62:$BA$66,2,FALSE))*HLOOKUP(H53,$D$62:$BA$66,5,FALSE),(IF(H53&lt;=(-1),H53,0))))</f>
        <v>72428399.228612959</v>
      </c>
      <c r="I57" s="7">
        <f>IF(Capex!$D$19="","",IF($C53&gt;=1,($C52/HLOOKUP($C53,$D$62:$BA$66,2,FALSE))*HLOOKUP(I53,$D$62:$BA$66,5,FALSE),(IF(I53&lt;=(-1),I53,0))))</f>
        <v>72428399.228612959</v>
      </c>
      <c r="J57" s="7">
        <f>IF(Capex!$D$19="","",IF($C53&gt;=1,($C52/HLOOKUP($C53,$D$62:$BA$66,2,FALSE))*HLOOKUP(J53,$D$62:$BA$66,5,FALSE),(IF(J53&lt;=(-1),J53,0))))</f>
        <v>72428399.228612959</v>
      </c>
      <c r="K57" s="7">
        <f>IF(Capex!$D$19="","",IF($C53&gt;=1,($C52/HLOOKUP($C53,$D$62:$BA$66,2,FALSE))*HLOOKUP(K53,$D$62:$BA$66,5,FALSE),(IF(K53&lt;=(-1),K53,0))))</f>
        <v>72428399.228612959</v>
      </c>
      <c r="L57" s="7" t="e">
        <f>IF(Capex!$D$19="","",IF($C53&gt;=1,($C52/HLOOKUP($C53,$D$62:$BA$66,2,FALSE))*HLOOKUP(L53,$D$62:$BA$66,5,FALSE),(IF(L53&lt;=(-1),L53,0))))</f>
        <v>#N/A</v>
      </c>
      <c r="M57" s="7" t="e">
        <f>IF(Capex!$D$19="","",IF($C53&gt;=1,($C52/HLOOKUP($C53,$D$62:$BA$66,2,FALSE))*HLOOKUP(M53,$D$62:$BA$66,5,FALSE),(IF(M53&lt;=(-1),M53,0))))</f>
        <v>#N/A</v>
      </c>
      <c r="N57" s="7" t="e">
        <f>IF(Capex!$D$19="","",IF($C53&gt;=1,($C52/HLOOKUP($C53,$D$62:$BA$66,2,FALSE))*HLOOKUP(N53,$D$62:$BA$66,5,FALSE),(IF(N53&lt;=(-1),N53,0))))</f>
        <v>#N/A</v>
      </c>
      <c r="O57" s="7" t="e">
        <f>IF(Capex!$D$19="","",IF($C53&gt;=1,($C52/HLOOKUP($C53,$D$62:$BA$66,2,FALSE))*HLOOKUP(O53,$D$62:$BA$66,5,FALSE),(IF(O53&lt;=(-1),O53,0))))</f>
        <v>#N/A</v>
      </c>
      <c r="P57" s="7" t="e">
        <f>IF(Capex!$D$19="","",IF($C53&gt;=1,($C52/HLOOKUP($C53,$D$62:$BA$66,2,FALSE))*HLOOKUP(P53,$D$62:$BA$66,5,FALSE),(IF(P53&lt;=(-1),P53,0))))</f>
        <v>#N/A</v>
      </c>
      <c r="Q57" s="7" t="e">
        <f>IF(Capex!$D$19="","",IF($C53&gt;=1,($C52/HLOOKUP($C53,$D$62:$BA$66,2,FALSE))*HLOOKUP(Q53,$D$62:$BA$66,5,FALSE),(IF(Q53&lt;=(-1),Q53,0))))</f>
        <v>#N/A</v>
      </c>
      <c r="R57" s="7" t="e">
        <f>IF(Capex!$D$19="","",IF($C53&gt;=1,($C52/HLOOKUP($C53,$D$62:$BA$66,2,FALSE))*HLOOKUP(R53,$D$62:$BA$66,5,FALSE),(IF(R53&lt;=(-1),R53,0))))</f>
        <v>#N/A</v>
      </c>
      <c r="S57" s="7" t="e">
        <f>IF(Capex!$D$19="","",IF($C53&gt;=1,($C52/HLOOKUP($C53,$D$62:$BA$66,2,FALSE))*HLOOKUP(S53,$D$62:$BA$66,5,FALSE),(IF(S53&lt;=(-1),S53,0))))</f>
        <v>#N/A</v>
      </c>
      <c r="T57" s="7" t="e">
        <f>IF(Capex!$D$19="","",IF($C53&gt;=1,($C52/HLOOKUP($C53,$D$62:$BA$66,2,FALSE))*HLOOKUP(T53,$D$62:$BA$66,5,FALSE),(IF(T53&lt;=(-1),T53,0))))</f>
        <v>#N/A</v>
      </c>
      <c r="U57" s="7" t="e">
        <f>IF(Capex!$D$19="","",IF($C53&gt;=1,($C52/HLOOKUP($C53,$D$62:$BA$66,2,FALSE))*HLOOKUP(U53,$D$62:$BA$66,5,FALSE),(IF(U53&lt;=(-1),U53,0))))</f>
        <v>#N/A</v>
      </c>
      <c r="V57" s="7" t="e">
        <f>IF(Capex!$D$19="","",IF($C53&gt;=1,($C52/HLOOKUP($C53,$D$62:$BA$66,2,FALSE))*HLOOKUP(V53,$D$62:$BA$66,5,FALSE),(IF(V53&lt;=(-1),V53,0))))</f>
        <v>#N/A</v>
      </c>
      <c r="W57" s="7" t="e">
        <f>IF(Capex!$D$19="","",IF($C53&gt;=1,($C52/HLOOKUP($C53,$D$62:$BA$66,2,FALSE))*HLOOKUP(W53,$D$62:$BA$66,5,FALSE),(IF(W53&lt;=(-1),W53,0))))</f>
        <v>#N/A</v>
      </c>
      <c r="X57" s="7" t="e">
        <f>IF(Capex!$D$19="","",IF($C53&gt;=1,($C52/HLOOKUP($C53,$D$62:$BA$66,2,FALSE))*HLOOKUP(X53,$D$62:$BA$66,5,FALSE),(IF(X53&lt;=(-1),X53,0))))</f>
        <v>#N/A</v>
      </c>
      <c r="Y57" s="7" t="e">
        <f>IF(Capex!$D$19="","",IF($C53&gt;=1,($C52/HLOOKUP($C53,$D$62:$BA$66,2,FALSE))*HLOOKUP(Y53,$D$62:$BA$66,5,FALSE),(IF(Y53&lt;=(-1),Y53,0))))</f>
        <v>#N/A</v>
      </c>
      <c r="Z57" s="7" t="e">
        <f>IF(Capex!$D$19="","",IF($C53&gt;=1,($C52/HLOOKUP($C53,$D$62:$BA$66,2,FALSE))*HLOOKUP(Z53,$D$62:$BA$66,5,FALSE),(IF(Z53&lt;=(-1),Z53,0))))</f>
        <v>#N/A</v>
      </c>
      <c r="AA57" s="7" t="e">
        <f>IF(Capex!$D$19="","",IF($C53&gt;=1,($C52/HLOOKUP($C53,$D$62:$BA$66,2,FALSE))*HLOOKUP(AA53,$D$62:$BA$66,5,FALSE),(IF(AA53&lt;=(-1),AA53,0))))</f>
        <v>#N/A</v>
      </c>
      <c r="AB57" s="7" t="e">
        <f>IF(Capex!$D$19="","",IF($C53&gt;=1,($C52/HLOOKUP($C53,$D$62:$BA$66,2,FALSE))*HLOOKUP(AB53,$D$62:$BA$66,5,FALSE),(IF(AB53&lt;=(-1),AB53,0))))</f>
        <v>#N/A</v>
      </c>
      <c r="AC57" s="7" t="e">
        <f>IF(Capex!$D$19="","",IF($C53&gt;=1,($C52/HLOOKUP($C53,$D$62:$BA$66,2,FALSE))*HLOOKUP(AC53,$D$62:$BA$66,5,FALSE),(IF(AC53&lt;=(-1),AC53,0))))</f>
        <v>#N/A</v>
      </c>
      <c r="AD57" s="7" t="e">
        <f>IF(Capex!$D$19="","",IF($C53&gt;=1,($C52/HLOOKUP($C53,$D$62:$BA$66,2,FALSE))*HLOOKUP(AD53,$D$62:$BA$66,5,FALSE),(IF(AD53&lt;=(-1),AD53,0))))</f>
        <v>#N/A</v>
      </c>
      <c r="AE57" s="7" t="e">
        <f>IF(Capex!$D$19="","",IF($C53&gt;=1,($C52/HLOOKUP($C53,$D$62:$BA$66,2,FALSE))*HLOOKUP(AE53,$D$62:$BA$66,5,FALSE),(IF(AE53&lt;=(-1),AE53,0))))</f>
        <v>#N/A</v>
      </c>
      <c r="AF57" s="7" t="e">
        <f>IF(Capex!$D$19="","",IF($C53&gt;=1,($C52/HLOOKUP($C53,$D$62:$BA$66,2,FALSE))*HLOOKUP(AF53,$D$62:$BA$66,5,FALSE),(IF(AF53&lt;=(-1),AF53,0))))</f>
        <v>#N/A</v>
      </c>
      <c r="AG57" s="7" t="e">
        <f>IF(Capex!$D$19="","",IF($C53&gt;=1,($C52/HLOOKUP($C53,$D$62:$BA$66,2,FALSE))*HLOOKUP(AG53,$D$62:$BA$66,5,FALSE),(IF(AG53&lt;=(-1),AG53,0))))</f>
        <v>#N/A</v>
      </c>
      <c r="AH57" s="7" t="e">
        <f>IF(Capex!$D$19="","",IF($C53&gt;=1,($C52/HLOOKUP($C53,$D$62:$BA$66,2,FALSE))*HLOOKUP(AH53,$D$62:$BA$66,5,FALSE),(IF(AH53&lt;=(-1),AH53,0))))</f>
        <v>#N/A</v>
      </c>
      <c r="AI57" s="7" t="e">
        <f>IF(Capex!$D$19="","",IF($C53&gt;=1,($C52/HLOOKUP($C53,$D$62:$BA$66,2,FALSE))*HLOOKUP(AI53,$D$62:$BA$66,5,FALSE),(IF(AI53&lt;=(-1),AI53,0))))</f>
        <v>#N/A</v>
      </c>
      <c r="AJ57" s="7" t="e">
        <f>IF(Capex!$D$19="","",IF($C53&gt;=1,($C52/HLOOKUP($C53,$D$62:$BA$66,2,FALSE))*HLOOKUP(AJ53,$D$62:$BA$66,5,FALSE),(IF(AJ53&lt;=(-1),AJ53,0))))</f>
        <v>#N/A</v>
      </c>
      <c r="AK57" s="7" t="e">
        <f>IF(Capex!$D$19="","",IF($C53&gt;=1,($C52/HLOOKUP($C53,$D$62:$BA$66,2,FALSE))*HLOOKUP(AK53,$D$62:$BA$66,5,FALSE),(IF(AK53&lt;=(-1),AK53,0))))</f>
        <v>#N/A</v>
      </c>
      <c r="AL57" s="7" t="e">
        <f>IF(Capex!$D$19="","",IF($C53&gt;=1,($C52/HLOOKUP($C53,$D$62:$BA$66,2,FALSE))*HLOOKUP(AL53,$D$62:$BA$66,5,FALSE),(IF(AL53&lt;=(-1),AL53,0))))</f>
        <v>#N/A</v>
      </c>
      <c r="AM57" s="7" t="e">
        <f>IF(Capex!$D$19="","",IF($C53&gt;=1,($C52/HLOOKUP($C53,$D$62:$BA$66,2,FALSE))*HLOOKUP(AM53,$D$62:$BA$66,5,FALSE),(IF(AM53&lt;=(-1),AM53,0))))</f>
        <v>#N/A</v>
      </c>
      <c r="AN57" s="7" t="e">
        <f>IF(Capex!$D$19="","",IF($C53&gt;=1,($C52/HLOOKUP($C53,$D$62:$BA$66,2,FALSE))*HLOOKUP(AN53,$D$62:$BA$66,5,FALSE),(IF(AN53&lt;=(-1),AN53,0))))</f>
        <v>#N/A</v>
      </c>
      <c r="AO57" s="7" t="e">
        <f>IF(Capex!$D$19="","",IF($C53&gt;=1,($C52/HLOOKUP($C53,$D$62:$BA$66,2,FALSE))*HLOOKUP(AO53,$D$62:$BA$66,5,FALSE),(IF(AO53&lt;=(-1),AO53,0))))</f>
        <v>#N/A</v>
      </c>
      <c r="AP57" s="7" t="e">
        <f>IF(Capex!$D$19="","",IF($C53&gt;=1,($C52/HLOOKUP($C53,$D$62:$BA$66,2,FALSE))*HLOOKUP(AP53,$D$62:$BA$66,5,FALSE),(IF(AP53&lt;=(-1),AP53,0))))</f>
        <v>#N/A</v>
      </c>
      <c r="AQ57" s="7" t="e">
        <f>IF(Capex!$D$19="","",IF($C53&gt;=1,($C52/HLOOKUP($C53,$D$62:$BA$66,2,FALSE))*HLOOKUP(AQ53,$D$62:$BA$66,5,FALSE),(IF(AQ53&lt;=(-1),AQ53,0))))</f>
        <v>#N/A</v>
      </c>
      <c r="AR57" s="7" t="e">
        <f>IF(Capex!$D$19="","",IF($C53&gt;=1,($C52/HLOOKUP($C53,$D$62:$BA$66,2,FALSE))*HLOOKUP(AR53,$D$62:$BA$66,5,FALSE),(IF(AR53&lt;=(-1),AR53,0))))</f>
        <v>#N/A</v>
      </c>
      <c r="AS57" s="7" t="e">
        <f>IF(Capex!$D$19="","",IF($C53&gt;=1,($C52/HLOOKUP($C53,$D$62:$BA$66,2,FALSE))*HLOOKUP(AS53,$D$62:$BA$66,5,FALSE),(IF(AS53&lt;=(-1),AS53,0))))</f>
        <v>#N/A</v>
      </c>
      <c r="AT57" s="7" t="e">
        <f>IF(Capex!$D$19="","",IF($C53&gt;=1,($C52/HLOOKUP($C53,$D$62:$BA$66,2,FALSE))*HLOOKUP(AT53,$D$62:$BA$66,5,FALSE),(IF(AT53&lt;=(-1),AT53,0))))</f>
        <v>#N/A</v>
      </c>
      <c r="AU57" s="7" t="e">
        <f>IF(Capex!$D$19="","",IF($C53&gt;=1,($C52/HLOOKUP($C53,$D$62:$BA$66,2,FALSE))*HLOOKUP(AU53,$D$62:$BA$66,5,FALSE),(IF(AU53&lt;=(-1),AU53,0))))</f>
        <v>#N/A</v>
      </c>
      <c r="AV57" s="7" t="e">
        <f>IF(Capex!$D$19="","",IF($C53&gt;=1,($C52/HLOOKUP($C53,$D$62:$BA$66,2,FALSE))*HLOOKUP(AV53,$D$62:$BA$66,5,FALSE),(IF(AV53&lt;=(-1),AV53,0))))</f>
        <v>#N/A</v>
      </c>
      <c r="AW57" s="7" t="e">
        <f>IF(Capex!$D$19="","",IF($C53&gt;=1,($C52/HLOOKUP($C53,$D$62:$BA$66,2,FALSE))*HLOOKUP(AW53,$D$62:$BA$66,5,FALSE),(IF(AW53&lt;=(-1),AW53,0))))</f>
        <v>#N/A</v>
      </c>
      <c r="AX57" s="7" t="e">
        <f>IF(Capex!$D$19="","",IF($C53&gt;=1,($C52/HLOOKUP($C53,$D$62:$BA$66,2,FALSE))*HLOOKUP(AX53,$D$62:$BA$66,5,FALSE),(IF(AX53&lt;=(-1),AX53,0))))</f>
        <v>#N/A</v>
      </c>
      <c r="AY57" s="7" t="e">
        <f>IF(Capex!$D$19="","",IF($C53&gt;=1,($C52/HLOOKUP($C53,$D$62:$BA$66,2,FALSE))*HLOOKUP(AY53,$D$62:$BA$66,5,FALSE),(IF(AY53&lt;=(-1),AY53,0))))</f>
        <v>#N/A</v>
      </c>
      <c r="AZ57" s="7" t="e">
        <f>IF(Capex!$D$19="","",IF($C53&gt;=1,($C52/HLOOKUP($C53,$D$62:$BA$66,2,FALSE))*HLOOKUP(AZ53,$D$62:$BA$66,5,FALSE),(IF(AZ53&lt;=(-1),AZ53,0))))</f>
        <v>#N/A</v>
      </c>
      <c r="BA57" s="7" t="e">
        <f>IF(Capex!$D$19="","",IF($C53&gt;=1,($C52/HLOOKUP($C53,$D$62:$BA$66,2,FALSE))*HLOOKUP(BA53,$D$62:$BA$66,5,FALSE),(IF(BA53&lt;=(-1),BA53,0))))</f>
        <v>#N/A</v>
      </c>
      <c r="BB57" s="7" t="e">
        <f>IF(Capex!$D$19="","",IF($C53&gt;=1,($C52/HLOOKUP($C53,$D$62:$BA$66,2,FALSE))*HLOOKUP(BB53,$D$62:$BA$66,5,FALSE),(IF(BB53&lt;=(-1),BB53,0))))</f>
        <v>#N/A</v>
      </c>
      <c r="BC57" s="7" t="e">
        <f>IF(Capex!$D$19="","",IF($C53&gt;=1,($C52/HLOOKUP($C53,$D$62:$BA$66,2,FALSE))*HLOOKUP(BC53,$D$62:$BA$66,5,FALSE),(IF(BC53&lt;=(-1),BC53,0))))</f>
        <v>#N/A</v>
      </c>
    </row>
    <row r="58" spans="2:55">
      <c r="B58" s="3" t="s">
        <v>27</v>
      </c>
      <c r="D58" s="7">
        <f>IF(Capex!$D$19="","",D54-D55)</f>
        <v>440305232.66524619</v>
      </c>
      <c r="E58" s="7">
        <f>IF(Capex!$D$19="","",E54-E55)</f>
        <v>384929475.03138292</v>
      </c>
      <c r="F58" s="7">
        <f>IF(Capex!$D$19="","",F54-F55)</f>
        <v>327216860.42537057</v>
      </c>
      <c r="G58" s="7">
        <f>IF(Capex!$D$19="","",G54-G55)</f>
        <v>267068773.48298454</v>
      </c>
      <c r="H58" s="7">
        <f>IF(Capex!$D$19="","",H54-H55)</f>
        <v>204382437.27162981</v>
      </c>
      <c r="I58" s="7">
        <f>IF(Capex!$D$19="","",I54-I55)</f>
        <v>139050737.67215592</v>
      </c>
      <c r="J58" s="7">
        <f>IF(Capex!$D$19="","",J54-J55)</f>
        <v>70962040.349584207</v>
      </c>
      <c r="K58" s="7">
        <f>IF(Capex!$D$19="","",K54-K55)</f>
        <v>-2.9802322387695313E-8</v>
      </c>
      <c r="L58" s="7" t="e">
        <f>IF(Capex!$D$19="","",L54-L55)</f>
        <v>#N/A</v>
      </c>
      <c r="M58" s="7" t="e">
        <f>IF(Capex!$D$19="","",M54-M55)</f>
        <v>#N/A</v>
      </c>
      <c r="N58" s="7" t="e">
        <f>IF(Capex!$D$19="","",N54-N55)</f>
        <v>#N/A</v>
      </c>
      <c r="O58" s="7" t="e">
        <f>IF(Capex!$D$19="","",O54-O55)</f>
        <v>#N/A</v>
      </c>
      <c r="P58" s="7" t="e">
        <f>IF(Capex!$D$19="","",P54-P55)</f>
        <v>#N/A</v>
      </c>
      <c r="Q58" s="7" t="e">
        <f>IF(Capex!$D$19="","",Q54-Q55)</f>
        <v>#N/A</v>
      </c>
      <c r="R58" s="7" t="e">
        <f>IF(Capex!$D$19="","",R54-R55)</f>
        <v>#N/A</v>
      </c>
      <c r="S58" s="7" t="e">
        <f>IF(Capex!$D$19="","",S54-S55)</f>
        <v>#N/A</v>
      </c>
      <c r="T58" s="7" t="e">
        <f>IF(Capex!$D$19="","",T54-T55)</f>
        <v>#N/A</v>
      </c>
      <c r="U58" s="7" t="e">
        <f>IF(Capex!$D$19="","",U54-U55)</f>
        <v>#N/A</v>
      </c>
      <c r="V58" s="7" t="e">
        <f>IF(Capex!$D$19="","",V54-V55)</f>
        <v>#N/A</v>
      </c>
      <c r="W58" s="7" t="e">
        <f>IF(Capex!$D$19="","",W54-W55)</f>
        <v>#N/A</v>
      </c>
      <c r="X58" s="7" t="e">
        <f>IF(Capex!$D$19="","",X54-X55)</f>
        <v>#N/A</v>
      </c>
      <c r="Y58" s="7" t="e">
        <f>IF(Capex!$D$19="","",Y54-Y55)</f>
        <v>#N/A</v>
      </c>
      <c r="Z58" s="7" t="e">
        <f>IF(Capex!$D$19="","",Z54-Z55)</f>
        <v>#N/A</v>
      </c>
      <c r="AA58" s="7" t="e">
        <f>IF(Capex!$D$19="","",AA54-AA55)</f>
        <v>#N/A</v>
      </c>
      <c r="AB58" s="7" t="e">
        <f>IF(Capex!$D$19="","",AB54-AB55)</f>
        <v>#N/A</v>
      </c>
      <c r="AC58" s="7" t="e">
        <f>IF(Capex!$D$19="","",AC54-AC55)</f>
        <v>#N/A</v>
      </c>
      <c r="AD58" s="7" t="e">
        <f>IF(Capex!$D$19="","",AD54-AD55)</f>
        <v>#N/A</v>
      </c>
      <c r="AE58" s="7" t="e">
        <f>IF(Capex!$D$19="","",AE54-AE55)</f>
        <v>#N/A</v>
      </c>
      <c r="AF58" s="7" t="e">
        <f>IF(Capex!$D$19="","",AF54-AF55)</f>
        <v>#N/A</v>
      </c>
      <c r="AG58" s="7" t="e">
        <f>IF(Capex!$D$19="","",AG54-AG55)</f>
        <v>#N/A</v>
      </c>
      <c r="AH58" s="7" t="e">
        <f>IF(Capex!$D$19="","",AH54-AH55)</f>
        <v>#N/A</v>
      </c>
      <c r="AI58" s="7" t="e">
        <f>IF(Capex!$D$19="","",AI54-AI55)</f>
        <v>#N/A</v>
      </c>
      <c r="AJ58" s="7" t="e">
        <f>IF(Capex!$D$19="","",AJ54-AJ55)</f>
        <v>#N/A</v>
      </c>
      <c r="AK58" s="7" t="e">
        <f>IF(Capex!$D$19="","",AK54-AK55)</f>
        <v>#N/A</v>
      </c>
      <c r="AL58" s="7" t="e">
        <f>IF(Capex!$D$19="","",AL54-AL55)</f>
        <v>#N/A</v>
      </c>
      <c r="AM58" s="7" t="e">
        <f>IF(Capex!$D$19="","",AM54-AM55)</f>
        <v>#N/A</v>
      </c>
      <c r="AN58" s="7" t="e">
        <f>IF(Capex!$D$19="","",AN54-AN55)</f>
        <v>#N/A</v>
      </c>
      <c r="AO58" s="7" t="e">
        <f>IF(Capex!$D$19="","",AO54-AO55)</f>
        <v>#N/A</v>
      </c>
      <c r="AP58" s="7" t="e">
        <f>IF(Capex!$D$19="","",AP54-AP55)</f>
        <v>#N/A</v>
      </c>
      <c r="AQ58" s="7" t="e">
        <f>IF(Capex!$D$19="","",AQ54-AQ55)</f>
        <v>#N/A</v>
      </c>
      <c r="AR58" s="7" t="e">
        <f>IF(Capex!$D$19="","",AR54-AR55)</f>
        <v>#N/A</v>
      </c>
      <c r="AS58" s="7" t="e">
        <f>IF(Capex!$D$19="","",AS54-AS55)</f>
        <v>#N/A</v>
      </c>
      <c r="AT58" s="7" t="e">
        <f>IF(Capex!$D$19="","",AT54-AT55)</f>
        <v>#N/A</v>
      </c>
      <c r="AU58" s="7" t="e">
        <f>IF(Capex!$D$19="","",AU54-AU55)</f>
        <v>#N/A</v>
      </c>
      <c r="AV58" s="7" t="e">
        <f>IF(Capex!$D$19="","",AV54-AV55)</f>
        <v>#N/A</v>
      </c>
      <c r="AW58" s="7" t="e">
        <f>IF(Capex!$D$19="","",AW54-AW55)</f>
        <v>#N/A</v>
      </c>
      <c r="AX58" s="7" t="e">
        <f>IF(Capex!$D$19="","",AX54-AX55)</f>
        <v>#N/A</v>
      </c>
      <c r="AY58" s="7" t="e">
        <f>IF(Capex!$D$19="","",AY54-AY55)</f>
        <v>#N/A</v>
      </c>
      <c r="AZ58" s="7" t="e">
        <f>IF(Capex!$D$19="","",AZ54-AZ55)</f>
        <v>#N/A</v>
      </c>
      <c r="BA58" s="7" t="e">
        <f>IF(Capex!$D$19="","",BA54-BA55)</f>
        <v>#N/A</v>
      </c>
      <c r="BB58" s="7" t="e">
        <f>IF(Capex!$D$19="","",BB54-BB55)</f>
        <v>#N/A</v>
      </c>
      <c r="BC58" s="7" t="e">
        <f>IF(Capex!$D$19="","",BC54-BC55)</f>
        <v>#N/A</v>
      </c>
    </row>
    <row r="59" spans="2:55">
      <c r="B59" s="3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</row>
    <row r="60" spans="2:55">
      <c r="B60" s="39" t="s">
        <v>28</v>
      </c>
      <c r="C60" s="7">
        <f>SUM(D9,D25,D33,D41,D17,D49,D57)</f>
        <v>208790566.81555742</v>
      </c>
    </row>
    <row r="62" spans="2:55" ht="15.75" thickBot="1">
      <c r="B62" t="s">
        <v>29</v>
      </c>
      <c r="D62" s="8">
        <v>50</v>
      </c>
      <c r="E62" s="8">
        <v>49</v>
      </c>
      <c r="F62" s="8">
        <v>48</v>
      </c>
      <c r="G62" s="8">
        <v>47</v>
      </c>
      <c r="H62" s="8">
        <v>46</v>
      </c>
      <c r="I62" s="8">
        <v>45</v>
      </c>
      <c r="J62" s="8">
        <v>44</v>
      </c>
      <c r="K62" s="8">
        <v>43</v>
      </c>
      <c r="L62" s="8">
        <v>42</v>
      </c>
      <c r="M62" s="8">
        <v>41</v>
      </c>
      <c r="N62" s="8">
        <v>40</v>
      </c>
      <c r="O62" s="8">
        <v>39</v>
      </c>
      <c r="P62" s="8">
        <v>38</v>
      </c>
      <c r="Q62" s="8">
        <v>37</v>
      </c>
      <c r="R62" s="8">
        <v>36</v>
      </c>
      <c r="S62" s="8">
        <v>35</v>
      </c>
      <c r="T62" s="8">
        <v>34</v>
      </c>
      <c r="U62" s="8">
        <v>33</v>
      </c>
      <c r="V62" s="8">
        <v>32</v>
      </c>
      <c r="W62" s="8">
        <v>31</v>
      </c>
      <c r="X62" s="8">
        <v>30</v>
      </c>
      <c r="Y62" s="8">
        <v>29</v>
      </c>
      <c r="Z62" s="8">
        <v>28</v>
      </c>
      <c r="AA62" s="8">
        <v>27</v>
      </c>
      <c r="AB62" s="8">
        <v>26</v>
      </c>
      <c r="AC62" s="8">
        <v>25</v>
      </c>
      <c r="AD62" s="8">
        <v>24</v>
      </c>
      <c r="AE62" s="8">
        <v>23</v>
      </c>
      <c r="AF62" s="8">
        <v>22</v>
      </c>
      <c r="AG62" s="8">
        <v>21</v>
      </c>
      <c r="AH62" s="8">
        <v>20</v>
      </c>
      <c r="AI62" s="8">
        <v>19</v>
      </c>
      <c r="AJ62" s="8">
        <v>18</v>
      </c>
      <c r="AK62" s="8">
        <v>17</v>
      </c>
      <c r="AL62" s="8">
        <v>16</v>
      </c>
      <c r="AM62" s="8">
        <v>15</v>
      </c>
      <c r="AN62" s="8">
        <v>14</v>
      </c>
      <c r="AO62" s="8">
        <v>13</v>
      </c>
      <c r="AP62" s="8">
        <v>12</v>
      </c>
      <c r="AQ62" s="8">
        <v>11</v>
      </c>
      <c r="AR62" s="8">
        <v>10</v>
      </c>
      <c r="AS62" s="8">
        <v>9</v>
      </c>
      <c r="AT62" s="8">
        <v>8</v>
      </c>
      <c r="AU62" s="8">
        <v>7</v>
      </c>
      <c r="AV62" s="8">
        <v>6</v>
      </c>
      <c r="AW62" s="8">
        <v>5</v>
      </c>
      <c r="AX62" s="8">
        <v>4</v>
      </c>
      <c r="AY62" s="8">
        <v>3</v>
      </c>
      <c r="AZ62" s="8">
        <v>2</v>
      </c>
      <c r="BA62" s="8">
        <v>1</v>
      </c>
    </row>
    <row r="63" spans="2:55">
      <c r="B63" s="9" t="s">
        <v>30</v>
      </c>
      <c r="C63" s="10"/>
      <c r="D63" s="11">
        <f t="shared" ref="D63:AW63" si="203">D67+D64</f>
        <v>1100.7855992405205</v>
      </c>
      <c r="E63" s="11">
        <f t="shared" si="203"/>
        <v>1094.0519510192157</v>
      </c>
      <c r="F63" s="11">
        <f t="shared" si="203"/>
        <v>1087.034142842972</v>
      </c>
      <c r="G63" s="11">
        <f t="shared" si="203"/>
        <v>1079.7201831616906</v>
      </c>
      <c r="H63" s="11">
        <f t="shared" si="203"/>
        <v>1072.0975743818592</v>
      </c>
      <c r="I63" s="11">
        <f t="shared" si="203"/>
        <v>1064.153291511519</v>
      </c>
      <c r="J63" s="11">
        <f t="shared" si="203"/>
        <v>1055.8737599040503</v>
      </c>
      <c r="K63" s="11">
        <f t="shared" si="203"/>
        <v>1047.2448320627466</v>
      </c>
      <c r="L63" s="11">
        <f t="shared" si="203"/>
        <v>1038.2517634665398</v>
      </c>
      <c r="M63" s="11">
        <f t="shared" si="203"/>
        <v>1028.8791873755731</v>
      </c>
      <c r="N63" s="11">
        <f t="shared" si="203"/>
        <v>1019.1110885735676</v>
      </c>
      <c r="O63" s="11">
        <f t="shared" si="203"/>
        <v>1008.9307760021175</v>
      </c>
      <c r="P63" s="11">
        <f t="shared" si="203"/>
        <v>998.32085424015213</v>
      </c>
      <c r="Q63" s="11">
        <f t="shared" si="203"/>
        <v>987.26319377983179</v>
      </c>
      <c r="R63" s="11">
        <f t="shared" si="203"/>
        <v>975.73890004808595</v>
      </c>
      <c r="S63" s="11">
        <f t="shared" si="203"/>
        <v>963.72828112086052</v>
      </c>
      <c r="T63" s="11">
        <f t="shared" si="203"/>
        <v>951.21081407490612</v>
      </c>
      <c r="U63" s="11">
        <f t="shared" si="203"/>
        <v>938.16510991961241</v>
      </c>
      <c r="V63" s="11">
        <f t="shared" si="203"/>
        <v>924.56887704896531</v>
      </c>
      <c r="W63" s="11">
        <f t="shared" si="203"/>
        <v>910.39888315117696</v>
      </c>
      <c r="X63" s="11">
        <f t="shared" si="203"/>
        <v>895.6309155109019</v>
      </c>
      <c r="Y63" s="11">
        <f t="shared" si="203"/>
        <v>880.23973963620722</v>
      </c>
      <c r="Z63" s="11">
        <f t="shared" si="203"/>
        <v>864.19905613960043</v>
      </c>
      <c r="AA63" s="11">
        <f t="shared" si="203"/>
        <v>847.48145579943684</v>
      </c>
      <c r="AB63" s="11">
        <f t="shared" si="203"/>
        <v>830.0583727249184</v>
      </c>
      <c r="AC63" s="11">
        <f t="shared" si="203"/>
        <v>811.90003554465522</v>
      </c>
      <c r="AD63" s="11">
        <f t="shared" si="203"/>
        <v>792.97541653538497</v>
      </c>
      <c r="AE63" s="11">
        <f t="shared" si="203"/>
        <v>773.25217860392354</v>
      </c>
      <c r="AF63" s="11">
        <f t="shared" si="203"/>
        <v>752.69662003175438</v>
      </c>
      <c r="AG63" s="11">
        <f t="shared" si="203"/>
        <v>731.27361688783969</v>
      </c>
      <c r="AH63" s="11">
        <f t="shared" si="203"/>
        <v>708.94656301125178</v>
      </c>
      <c r="AI63" s="11">
        <f t="shared" si="203"/>
        <v>685.6773074610719</v>
      </c>
      <c r="AJ63" s="11">
        <f t="shared" si="203"/>
        <v>661.4260893266744</v>
      </c>
      <c r="AK63" s="11">
        <f t="shared" si="203"/>
        <v>636.15146978700534</v>
      </c>
      <c r="AL63" s="11">
        <f t="shared" si="203"/>
        <v>609.81026130276223</v>
      </c>
      <c r="AM63" s="11">
        <f t="shared" si="203"/>
        <v>582.35745382048412</v>
      </c>
      <c r="AN63" s="11">
        <f t="shared" si="203"/>
        <v>553.74613786245379</v>
      </c>
      <c r="AO63" s="11">
        <f t="shared" si="203"/>
        <v>523.92742437099457</v>
      </c>
      <c r="AP63" s="11">
        <f t="shared" si="203"/>
        <v>492.85036117019581</v>
      </c>
      <c r="AQ63" s="11">
        <f t="shared" si="203"/>
        <v>460.46184590232338</v>
      </c>
      <c r="AR63" s="11">
        <f t="shared" si="203"/>
        <v>426.70653529014669</v>
      </c>
      <c r="AS63" s="11">
        <f t="shared" si="203"/>
        <v>391.52675057013619</v>
      </c>
      <c r="AT63" s="11">
        <f t="shared" si="203"/>
        <v>354.8623789349412</v>
      </c>
      <c r="AU63" s="11">
        <f t="shared" si="203"/>
        <v>316.65077081674099</v>
      </c>
      <c r="AV63" s="11">
        <f t="shared" si="203"/>
        <v>276.82663283595275</v>
      </c>
      <c r="AW63" s="11">
        <f t="shared" si="203"/>
        <v>235.32191623237526</v>
      </c>
      <c r="AX63" s="11">
        <f>AX67+AX64</f>
        <v>192.06570058812676</v>
      </c>
      <c r="AY63" s="11">
        <f>AY67+AY64</f>
        <v>146.98407264369098</v>
      </c>
      <c r="AZ63" s="11">
        <v>100</v>
      </c>
      <c r="BA63" s="12">
        <f>BA64</f>
        <v>51.033199490745275</v>
      </c>
    </row>
    <row r="64" spans="2:55">
      <c r="B64" s="13" t="s">
        <v>24</v>
      </c>
      <c r="D64" s="8">
        <f>(D66-D67*D69)/(1+D69/2)</f>
        <v>6.7336482213047519</v>
      </c>
      <c r="E64" s="8">
        <f t="shared" ref="E64:AY64" si="204">(E66-E67*E69)/(1+E69/2)</f>
        <v>7.0178081762438174</v>
      </c>
      <c r="F64" s="8">
        <f t="shared" si="204"/>
        <v>7.3139596812813092</v>
      </c>
      <c r="G64" s="8">
        <f t="shared" si="204"/>
        <v>7.622608779831376</v>
      </c>
      <c r="H64" s="8">
        <f t="shared" si="204"/>
        <v>7.9442828703402597</v>
      </c>
      <c r="I64" s="8">
        <f t="shared" si="204"/>
        <v>8.2795316074686216</v>
      </c>
      <c r="J64" s="8">
        <f t="shared" si="204"/>
        <v>8.6289278413037955</v>
      </c>
      <c r="K64" s="8">
        <f t="shared" si="204"/>
        <v>8.9930685962068075</v>
      </c>
      <c r="L64" s="8">
        <f t="shared" si="204"/>
        <v>9.3725760909667351</v>
      </c>
      <c r="M64" s="8">
        <f t="shared" si="204"/>
        <v>9.7680988020055342</v>
      </c>
      <c r="N64" s="8">
        <f t="shared" si="204"/>
        <v>10.180312571450166</v>
      </c>
      <c r="O64" s="8">
        <f t="shared" si="204"/>
        <v>10.609921761965365</v>
      </c>
      <c r="P64" s="8">
        <f t="shared" si="204"/>
        <v>11.057660460320303</v>
      </c>
      <c r="Q64" s="8">
        <f t="shared" si="204"/>
        <v>11.524293731745816</v>
      </c>
      <c r="R64" s="8">
        <f t="shared" si="204"/>
        <v>12.01061892722549</v>
      </c>
      <c r="S64" s="8">
        <f t="shared" si="204"/>
        <v>12.517467045954403</v>
      </c>
      <c r="T64" s="8">
        <f t="shared" si="204"/>
        <v>13.045704155293683</v>
      </c>
      <c r="U64" s="8">
        <f t="shared" si="204"/>
        <v>13.59623287064708</v>
      </c>
      <c r="V64" s="8">
        <f t="shared" si="204"/>
        <v>14.16999389778838</v>
      </c>
      <c r="W64" s="8">
        <f t="shared" si="204"/>
        <v>14.767967640275057</v>
      </c>
      <c r="X64" s="8">
        <f t="shared" si="204"/>
        <v>15.391175874694666</v>
      </c>
      <c r="Y64" s="8">
        <f t="shared" si="204"/>
        <v>16.040683496606778</v>
      </c>
      <c r="Z64" s="8">
        <f t="shared" si="204"/>
        <v>16.717600340163582</v>
      </c>
      <c r="AA64" s="8">
        <f t="shared" si="204"/>
        <v>17.423083074518484</v>
      </c>
      <c r="AB64" s="8">
        <f t="shared" si="204"/>
        <v>18.158337180263164</v>
      </c>
      <c r="AC64" s="8">
        <f t="shared" si="204"/>
        <v>18.92461900927027</v>
      </c>
      <c r="AD64" s="8">
        <f t="shared" si="204"/>
        <v>19.723237931461473</v>
      </c>
      <c r="AE64" s="8">
        <f t="shared" si="204"/>
        <v>20.555558572169147</v>
      </c>
      <c r="AF64" s="8">
        <f t="shared" si="204"/>
        <v>21.423003143914688</v>
      </c>
      <c r="AG64" s="8">
        <f t="shared" si="204"/>
        <v>22.32705387658789</v>
      </c>
      <c r="AH64" s="8">
        <f t="shared" si="204"/>
        <v>23.269255550179896</v>
      </c>
      <c r="AI64" s="8">
        <f t="shared" si="204"/>
        <v>24.25121813439749</v>
      </c>
      <c r="AJ64" s="8">
        <f t="shared" si="204"/>
        <v>25.274619539669064</v>
      </c>
      <c r="AK64" s="8">
        <f t="shared" si="204"/>
        <v>26.341208484243097</v>
      </c>
      <c r="AL64" s="8">
        <f t="shared" si="204"/>
        <v>27.452807482278153</v>
      </c>
      <c r="AM64" s="8">
        <f t="shared" si="204"/>
        <v>28.611315958030296</v>
      </c>
      <c r="AN64" s="8">
        <f t="shared" si="204"/>
        <v>29.818713491459174</v>
      </c>
      <c r="AO64" s="8">
        <f t="shared" si="204"/>
        <v>31.077063200798754</v>
      </c>
      <c r="AP64" s="8">
        <f t="shared" si="204"/>
        <v>32.388515267872464</v>
      </c>
      <c r="AQ64" s="8">
        <f t="shared" si="204"/>
        <v>33.755310612176679</v>
      </c>
      <c r="AR64" s="8">
        <f t="shared" si="204"/>
        <v>35.179784720010531</v>
      </c>
      <c r="AS64" s="8">
        <f t="shared" si="204"/>
        <v>36.664371635194975</v>
      </c>
      <c r="AT64" s="8">
        <f t="shared" si="204"/>
        <v>38.211608118200211</v>
      </c>
      <c r="AU64" s="8">
        <f t="shared" si="204"/>
        <v>39.824137980788251</v>
      </c>
      <c r="AV64" s="8">
        <f t="shared" si="204"/>
        <v>41.504716603577521</v>
      </c>
      <c r="AW64" s="8">
        <f t="shared" si="204"/>
        <v>43.256215644248485</v>
      </c>
      <c r="AX64" s="8">
        <f t="shared" si="204"/>
        <v>45.08162794443578</v>
      </c>
      <c r="AY64" s="8">
        <f t="shared" si="204"/>
        <v>46.984072643690965</v>
      </c>
      <c r="AZ64" s="8">
        <f>AZ66-AZ65</f>
        <v>48.966800509254725</v>
      </c>
      <c r="BA64" s="14">
        <f>AZ63*(1+AZ69/2)/2</f>
        <v>51.033199490745275</v>
      </c>
    </row>
    <row r="65" spans="2:53">
      <c r="B65" s="13" t="s">
        <v>31</v>
      </c>
      <c r="D65" s="15">
        <f>D66-D64</f>
        <v>45.354100783939323</v>
      </c>
      <c r="E65" s="8">
        <f t="shared" ref="E65:AW65" si="205">E66-E64</f>
        <v>45.069940829000259</v>
      </c>
      <c r="F65" s="8">
        <f t="shared" si="205"/>
        <v>44.773789323962767</v>
      </c>
      <c r="G65" s="8">
        <f t="shared" si="205"/>
        <v>44.465140225412704</v>
      </c>
      <c r="H65" s="8">
        <f t="shared" si="205"/>
        <v>44.143466134903818</v>
      </c>
      <c r="I65" s="8">
        <f t="shared" si="205"/>
        <v>43.808217397775458</v>
      </c>
      <c r="J65" s="8">
        <f t="shared" si="205"/>
        <v>43.458821163940286</v>
      </c>
      <c r="K65" s="8">
        <f t="shared" si="205"/>
        <v>43.094680409037267</v>
      </c>
      <c r="L65" s="8">
        <f t="shared" si="205"/>
        <v>42.715172914277346</v>
      </c>
      <c r="M65" s="8">
        <f t="shared" si="205"/>
        <v>42.319650203238545</v>
      </c>
      <c r="N65" s="8">
        <f t="shared" si="205"/>
        <v>41.907436433793912</v>
      </c>
      <c r="O65" s="8">
        <f t="shared" si="205"/>
        <v>41.477827243278711</v>
      </c>
      <c r="P65" s="8">
        <f t="shared" si="205"/>
        <v>41.030088544923771</v>
      </c>
      <c r="Q65" s="8">
        <f t="shared" si="205"/>
        <v>40.563455273498263</v>
      </c>
      <c r="R65" s="8">
        <f t="shared" si="205"/>
        <v>40.077130078018584</v>
      </c>
      <c r="S65" s="8">
        <f t="shared" si="205"/>
        <v>39.570281959289673</v>
      </c>
      <c r="T65" s="8">
        <f t="shared" si="205"/>
        <v>39.042044849950393</v>
      </c>
      <c r="U65" s="8">
        <f t="shared" si="205"/>
        <v>38.491516134596999</v>
      </c>
      <c r="V65" s="8">
        <f t="shared" si="205"/>
        <v>37.917755107455697</v>
      </c>
      <c r="W65" s="8">
        <f t="shared" si="205"/>
        <v>37.319781364969018</v>
      </c>
      <c r="X65" s="8">
        <f t="shared" si="205"/>
        <v>36.69657313054941</v>
      </c>
      <c r="Y65" s="8">
        <f t="shared" si="205"/>
        <v>36.047065508637303</v>
      </c>
      <c r="Z65" s="8">
        <f t="shared" si="205"/>
        <v>35.370148665080492</v>
      </c>
      <c r="AA65" s="8">
        <f t="shared" si="205"/>
        <v>34.66466593072559</v>
      </c>
      <c r="AB65" s="8">
        <f t="shared" si="205"/>
        <v>33.929411824980917</v>
      </c>
      <c r="AC65" s="8">
        <f t="shared" si="205"/>
        <v>33.163129995973804</v>
      </c>
      <c r="AD65" s="8">
        <f t="shared" si="205"/>
        <v>32.364511073782609</v>
      </c>
      <c r="AE65" s="8">
        <f t="shared" si="205"/>
        <v>31.532190433074931</v>
      </c>
      <c r="AF65" s="8">
        <f t="shared" si="205"/>
        <v>30.66474586132939</v>
      </c>
      <c r="AG65" s="8">
        <f t="shared" si="205"/>
        <v>29.760695128656188</v>
      </c>
      <c r="AH65" s="8">
        <f t="shared" si="205"/>
        <v>28.818493455064182</v>
      </c>
      <c r="AI65" s="8">
        <f t="shared" si="205"/>
        <v>27.836530870846588</v>
      </c>
      <c r="AJ65" s="8">
        <f t="shared" si="205"/>
        <v>26.813129465575013</v>
      </c>
      <c r="AK65" s="8">
        <f t="shared" si="205"/>
        <v>25.746540521000981</v>
      </c>
      <c r="AL65" s="8">
        <f t="shared" si="205"/>
        <v>24.634941522965924</v>
      </c>
      <c r="AM65" s="8">
        <f t="shared" si="205"/>
        <v>23.476433047213781</v>
      </c>
      <c r="AN65" s="8">
        <f t="shared" si="205"/>
        <v>22.269035513784903</v>
      </c>
      <c r="AO65" s="8">
        <f t="shared" si="205"/>
        <v>21.010685804445323</v>
      </c>
      <c r="AP65" s="8">
        <f t="shared" si="205"/>
        <v>19.699233737371614</v>
      </c>
      <c r="AQ65" s="8">
        <f t="shared" si="205"/>
        <v>18.332438393067399</v>
      </c>
      <c r="AR65" s="8">
        <f>AR66-AR64</f>
        <v>16.907964285233547</v>
      </c>
      <c r="AS65" s="8">
        <f t="shared" si="205"/>
        <v>15.423377370049103</v>
      </c>
      <c r="AT65" s="8">
        <f t="shared" si="205"/>
        <v>13.876140887043867</v>
      </c>
      <c r="AU65" s="8">
        <f t="shared" si="205"/>
        <v>12.263611024455827</v>
      </c>
      <c r="AV65" s="8">
        <f t="shared" si="205"/>
        <v>10.583032401666557</v>
      </c>
      <c r="AW65" s="8">
        <f t="shared" si="205"/>
        <v>8.8315333609955928</v>
      </c>
      <c r="AX65" s="8">
        <f>AX66-AX64</f>
        <v>7.0061210608082973</v>
      </c>
      <c r="AY65" s="8">
        <f>AY66-AY64</f>
        <v>5.1036763615531129</v>
      </c>
      <c r="AZ65" s="8">
        <f>AVERAGE(AZ63,AZ67)*AZ69</f>
        <v>3.1209484959893508</v>
      </c>
      <c r="BA65" s="16">
        <f>AZ69/2*BA63</f>
        <v>1.0545495144988009</v>
      </c>
    </row>
    <row r="66" spans="2:53">
      <c r="B66" s="13" t="s">
        <v>26</v>
      </c>
      <c r="D66" s="8">
        <f t="shared" ref="D66:AW66" si="206">E66</f>
        <v>52.087749005244078</v>
      </c>
      <c r="E66" s="8">
        <f t="shared" si="206"/>
        <v>52.087749005244078</v>
      </c>
      <c r="F66" s="8">
        <f t="shared" si="206"/>
        <v>52.087749005244078</v>
      </c>
      <c r="G66" s="8">
        <f t="shared" si="206"/>
        <v>52.087749005244078</v>
      </c>
      <c r="H66" s="8">
        <f t="shared" si="206"/>
        <v>52.087749005244078</v>
      </c>
      <c r="I66" s="8">
        <f t="shared" si="206"/>
        <v>52.087749005244078</v>
      </c>
      <c r="J66" s="8">
        <f t="shared" si="206"/>
        <v>52.087749005244078</v>
      </c>
      <c r="K66" s="8">
        <f t="shared" si="206"/>
        <v>52.087749005244078</v>
      </c>
      <c r="L66" s="8">
        <f t="shared" si="206"/>
        <v>52.087749005244078</v>
      </c>
      <c r="M66" s="8">
        <f t="shared" si="206"/>
        <v>52.087749005244078</v>
      </c>
      <c r="N66" s="8">
        <f t="shared" si="206"/>
        <v>52.087749005244078</v>
      </c>
      <c r="O66" s="8">
        <f t="shared" si="206"/>
        <v>52.087749005244078</v>
      </c>
      <c r="P66" s="8">
        <f t="shared" si="206"/>
        <v>52.087749005244078</v>
      </c>
      <c r="Q66" s="8">
        <f t="shared" si="206"/>
        <v>52.087749005244078</v>
      </c>
      <c r="R66" s="8">
        <f t="shared" si="206"/>
        <v>52.087749005244078</v>
      </c>
      <c r="S66" s="8">
        <f t="shared" si="206"/>
        <v>52.087749005244078</v>
      </c>
      <c r="T66" s="8">
        <f t="shared" si="206"/>
        <v>52.087749005244078</v>
      </c>
      <c r="U66" s="8">
        <f t="shared" si="206"/>
        <v>52.087749005244078</v>
      </c>
      <c r="V66" s="8">
        <f t="shared" si="206"/>
        <v>52.087749005244078</v>
      </c>
      <c r="W66" s="8">
        <f t="shared" si="206"/>
        <v>52.087749005244078</v>
      </c>
      <c r="X66" s="8">
        <f t="shared" si="206"/>
        <v>52.087749005244078</v>
      </c>
      <c r="Y66" s="8">
        <f t="shared" si="206"/>
        <v>52.087749005244078</v>
      </c>
      <c r="Z66" s="8">
        <f t="shared" si="206"/>
        <v>52.087749005244078</v>
      </c>
      <c r="AA66" s="8">
        <f t="shared" si="206"/>
        <v>52.087749005244078</v>
      </c>
      <c r="AB66" s="8">
        <f t="shared" si="206"/>
        <v>52.087749005244078</v>
      </c>
      <c r="AC66" s="8">
        <f t="shared" si="206"/>
        <v>52.087749005244078</v>
      </c>
      <c r="AD66" s="8">
        <f t="shared" si="206"/>
        <v>52.087749005244078</v>
      </c>
      <c r="AE66" s="8">
        <f t="shared" si="206"/>
        <v>52.087749005244078</v>
      </c>
      <c r="AF66" s="8">
        <f t="shared" si="206"/>
        <v>52.087749005244078</v>
      </c>
      <c r="AG66" s="8">
        <f t="shared" si="206"/>
        <v>52.087749005244078</v>
      </c>
      <c r="AH66" s="8">
        <f t="shared" si="206"/>
        <v>52.087749005244078</v>
      </c>
      <c r="AI66" s="8">
        <f t="shared" si="206"/>
        <v>52.087749005244078</v>
      </c>
      <c r="AJ66" s="8">
        <f t="shared" si="206"/>
        <v>52.087749005244078</v>
      </c>
      <c r="AK66" s="8">
        <f t="shared" si="206"/>
        <v>52.087749005244078</v>
      </c>
      <c r="AL66" s="8">
        <f t="shared" si="206"/>
        <v>52.087749005244078</v>
      </c>
      <c r="AM66" s="8">
        <f t="shared" si="206"/>
        <v>52.087749005244078</v>
      </c>
      <c r="AN66" s="8">
        <f t="shared" si="206"/>
        <v>52.087749005244078</v>
      </c>
      <c r="AO66" s="8">
        <f t="shared" si="206"/>
        <v>52.087749005244078</v>
      </c>
      <c r="AP66" s="8">
        <f t="shared" si="206"/>
        <v>52.087749005244078</v>
      </c>
      <c r="AQ66" s="8">
        <f t="shared" si="206"/>
        <v>52.087749005244078</v>
      </c>
      <c r="AR66" s="8">
        <f>AS66</f>
        <v>52.087749005244078</v>
      </c>
      <c r="AS66" s="8">
        <f t="shared" si="206"/>
        <v>52.087749005244078</v>
      </c>
      <c r="AT66" s="8">
        <f t="shared" si="206"/>
        <v>52.087749005244078</v>
      </c>
      <c r="AU66" s="8">
        <f t="shared" si="206"/>
        <v>52.087749005244078</v>
      </c>
      <c r="AV66" s="8">
        <f t="shared" si="206"/>
        <v>52.087749005244078</v>
      </c>
      <c r="AW66" s="8">
        <f t="shared" si="206"/>
        <v>52.087749005244078</v>
      </c>
      <c r="AX66" s="8">
        <f>AY66</f>
        <v>52.087749005244078</v>
      </c>
      <c r="AY66" s="8">
        <f>AZ66</f>
        <v>52.087749005244078</v>
      </c>
      <c r="AZ66" s="8">
        <f>BA66</f>
        <v>52.087749005244078</v>
      </c>
      <c r="BA66" s="14">
        <f>BA64+BA65</f>
        <v>52.087749005244078</v>
      </c>
    </row>
    <row r="67" spans="2:53">
      <c r="B67" s="13" t="s">
        <v>32</v>
      </c>
      <c r="D67" s="8">
        <f t="shared" ref="D67:AW67" si="207">E63</f>
        <v>1094.0519510192157</v>
      </c>
      <c r="E67" s="8">
        <f t="shared" si="207"/>
        <v>1087.034142842972</v>
      </c>
      <c r="F67" s="8">
        <f t="shared" si="207"/>
        <v>1079.7201831616906</v>
      </c>
      <c r="G67" s="8">
        <f t="shared" si="207"/>
        <v>1072.0975743818592</v>
      </c>
      <c r="H67" s="8">
        <f t="shared" si="207"/>
        <v>1064.153291511519</v>
      </c>
      <c r="I67" s="8">
        <f t="shared" si="207"/>
        <v>1055.8737599040503</v>
      </c>
      <c r="J67" s="8">
        <f t="shared" si="207"/>
        <v>1047.2448320627466</v>
      </c>
      <c r="K67" s="8">
        <f t="shared" si="207"/>
        <v>1038.2517634665398</v>
      </c>
      <c r="L67" s="8">
        <f t="shared" si="207"/>
        <v>1028.8791873755731</v>
      </c>
      <c r="M67" s="8">
        <f t="shared" si="207"/>
        <v>1019.1110885735676</v>
      </c>
      <c r="N67" s="8">
        <f t="shared" si="207"/>
        <v>1008.9307760021175</v>
      </c>
      <c r="O67" s="8">
        <f t="shared" si="207"/>
        <v>998.32085424015213</v>
      </c>
      <c r="P67" s="8">
        <f t="shared" si="207"/>
        <v>987.26319377983179</v>
      </c>
      <c r="Q67" s="8">
        <f t="shared" si="207"/>
        <v>975.73890004808595</v>
      </c>
      <c r="R67" s="8">
        <f t="shared" si="207"/>
        <v>963.72828112086052</v>
      </c>
      <c r="S67" s="8">
        <f t="shared" si="207"/>
        <v>951.21081407490612</v>
      </c>
      <c r="T67" s="8">
        <f t="shared" si="207"/>
        <v>938.16510991961241</v>
      </c>
      <c r="U67" s="8">
        <f t="shared" si="207"/>
        <v>924.56887704896531</v>
      </c>
      <c r="V67" s="8">
        <f t="shared" si="207"/>
        <v>910.39888315117696</v>
      </c>
      <c r="W67" s="8">
        <f t="shared" si="207"/>
        <v>895.6309155109019</v>
      </c>
      <c r="X67" s="8">
        <f t="shared" si="207"/>
        <v>880.23973963620722</v>
      </c>
      <c r="Y67" s="8">
        <f t="shared" si="207"/>
        <v>864.19905613960043</v>
      </c>
      <c r="Z67" s="8">
        <f t="shared" si="207"/>
        <v>847.48145579943684</v>
      </c>
      <c r="AA67" s="8">
        <f t="shared" si="207"/>
        <v>830.0583727249184</v>
      </c>
      <c r="AB67" s="8">
        <f t="shared" si="207"/>
        <v>811.90003554465522</v>
      </c>
      <c r="AC67" s="8">
        <f t="shared" si="207"/>
        <v>792.97541653538497</v>
      </c>
      <c r="AD67" s="8">
        <f t="shared" si="207"/>
        <v>773.25217860392354</v>
      </c>
      <c r="AE67" s="8">
        <f t="shared" si="207"/>
        <v>752.69662003175438</v>
      </c>
      <c r="AF67" s="8">
        <f t="shared" si="207"/>
        <v>731.27361688783969</v>
      </c>
      <c r="AG67" s="8">
        <f t="shared" si="207"/>
        <v>708.94656301125178</v>
      </c>
      <c r="AH67" s="8">
        <f t="shared" si="207"/>
        <v>685.6773074610719</v>
      </c>
      <c r="AI67" s="8">
        <f t="shared" si="207"/>
        <v>661.4260893266744</v>
      </c>
      <c r="AJ67" s="8">
        <f t="shared" si="207"/>
        <v>636.15146978700534</v>
      </c>
      <c r="AK67" s="8">
        <f t="shared" si="207"/>
        <v>609.81026130276223</v>
      </c>
      <c r="AL67" s="8">
        <f t="shared" si="207"/>
        <v>582.35745382048412</v>
      </c>
      <c r="AM67" s="8">
        <f t="shared" si="207"/>
        <v>553.74613786245379</v>
      </c>
      <c r="AN67" s="8">
        <f t="shared" si="207"/>
        <v>523.92742437099457</v>
      </c>
      <c r="AO67" s="8">
        <f t="shared" si="207"/>
        <v>492.85036117019581</v>
      </c>
      <c r="AP67" s="8">
        <f t="shared" si="207"/>
        <v>460.46184590232338</v>
      </c>
      <c r="AQ67" s="8">
        <f t="shared" si="207"/>
        <v>426.70653529014669</v>
      </c>
      <c r="AR67" s="8">
        <f t="shared" si="207"/>
        <v>391.52675057013619</v>
      </c>
      <c r="AS67" s="8">
        <f t="shared" si="207"/>
        <v>354.8623789349412</v>
      </c>
      <c r="AT67" s="8">
        <f t="shared" si="207"/>
        <v>316.65077081674099</v>
      </c>
      <c r="AU67" s="8">
        <f t="shared" si="207"/>
        <v>276.82663283595275</v>
      </c>
      <c r="AV67" s="8">
        <f t="shared" si="207"/>
        <v>235.32191623237526</v>
      </c>
      <c r="AW67" s="8">
        <f t="shared" si="207"/>
        <v>192.06570058812676</v>
      </c>
      <c r="AX67" s="8">
        <f>AY63</f>
        <v>146.98407264369098</v>
      </c>
      <c r="AY67" s="8">
        <f>AZ63</f>
        <v>100</v>
      </c>
      <c r="AZ67" s="8">
        <f>BA63</f>
        <v>51.033199490745275</v>
      </c>
      <c r="BA67" s="14">
        <f>BA63-BA64</f>
        <v>0</v>
      </c>
    </row>
    <row r="68" spans="2:53">
      <c r="B68" s="1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8"/>
      <c r="AW68" s="18"/>
      <c r="AX68" s="18"/>
      <c r="AY68" s="18"/>
      <c r="AZ68" s="18"/>
      <c r="BA68" s="19"/>
    </row>
    <row r="69" spans="2:53" ht="15.75" thickBot="1">
      <c r="B69" s="20"/>
      <c r="C69" s="21"/>
      <c r="D69" s="22">
        <f>IF(Capex!E7="",Capex!C7/(1+0.5*Capex!C7),Capex!E7/(1+0.5*Capex!E7))</f>
        <v>4.1327979629810996E-2</v>
      </c>
      <c r="E69" s="22">
        <f>D69</f>
        <v>4.1327979629810996E-2</v>
      </c>
      <c r="F69" s="22">
        <f t="shared" ref="F69:BA69" si="208">E69</f>
        <v>4.1327979629810996E-2</v>
      </c>
      <c r="G69" s="22">
        <f t="shared" si="208"/>
        <v>4.1327979629810996E-2</v>
      </c>
      <c r="H69" s="22">
        <f t="shared" si="208"/>
        <v>4.1327979629810996E-2</v>
      </c>
      <c r="I69" s="22">
        <f t="shared" si="208"/>
        <v>4.1327979629810996E-2</v>
      </c>
      <c r="J69" s="22">
        <f t="shared" si="208"/>
        <v>4.1327979629810996E-2</v>
      </c>
      <c r="K69" s="22">
        <f t="shared" si="208"/>
        <v>4.1327979629810996E-2</v>
      </c>
      <c r="L69" s="22">
        <f t="shared" si="208"/>
        <v>4.1327979629810996E-2</v>
      </c>
      <c r="M69" s="22">
        <f t="shared" si="208"/>
        <v>4.1327979629810996E-2</v>
      </c>
      <c r="N69" s="22">
        <f t="shared" si="208"/>
        <v>4.1327979629810996E-2</v>
      </c>
      <c r="O69" s="22">
        <f t="shared" si="208"/>
        <v>4.1327979629810996E-2</v>
      </c>
      <c r="P69" s="22">
        <f t="shared" si="208"/>
        <v>4.1327979629810996E-2</v>
      </c>
      <c r="Q69" s="22">
        <f t="shared" si="208"/>
        <v>4.1327979629810996E-2</v>
      </c>
      <c r="R69" s="22">
        <f t="shared" si="208"/>
        <v>4.1327979629810996E-2</v>
      </c>
      <c r="S69" s="22">
        <f t="shared" si="208"/>
        <v>4.1327979629810996E-2</v>
      </c>
      <c r="T69" s="22">
        <f t="shared" si="208"/>
        <v>4.1327979629810996E-2</v>
      </c>
      <c r="U69" s="22">
        <f t="shared" si="208"/>
        <v>4.1327979629810996E-2</v>
      </c>
      <c r="V69" s="22">
        <f t="shared" si="208"/>
        <v>4.1327979629810996E-2</v>
      </c>
      <c r="W69" s="22">
        <f t="shared" si="208"/>
        <v>4.1327979629810996E-2</v>
      </c>
      <c r="X69" s="22">
        <f t="shared" si="208"/>
        <v>4.1327979629810996E-2</v>
      </c>
      <c r="Y69" s="22">
        <f t="shared" si="208"/>
        <v>4.1327979629810996E-2</v>
      </c>
      <c r="Z69" s="22">
        <f t="shared" si="208"/>
        <v>4.1327979629810996E-2</v>
      </c>
      <c r="AA69" s="22">
        <f t="shared" si="208"/>
        <v>4.1327979629810996E-2</v>
      </c>
      <c r="AB69" s="22">
        <f t="shared" si="208"/>
        <v>4.1327979629810996E-2</v>
      </c>
      <c r="AC69" s="22">
        <f t="shared" si="208"/>
        <v>4.1327979629810996E-2</v>
      </c>
      <c r="AD69" s="22">
        <f t="shared" si="208"/>
        <v>4.1327979629810996E-2</v>
      </c>
      <c r="AE69" s="22">
        <f t="shared" si="208"/>
        <v>4.1327979629810996E-2</v>
      </c>
      <c r="AF69" s="22">
        <f t="shared" si="208"/>
        <v>4.1327979629810996E-2</v>
      </c>
      <c r="AG69" s="22">
        <f t="shared" si="208"/>
        <v>4.1327979629810996E-2</v>
      </c>
      <c r="AH69" s="22">
        <f t="shared" si="208"/>
        <v>4.1327979629810996E-2</v>
      </c>
      <c r="AI69" s="22">
        <f t="shared" si="208"/>
        <v>4.1327979629810996E-2</v>
      </c>
      <c r="AJ69" s="22">
        <f t="shared" si="208"/>
        <v>4.1327979629810996E-2</v>
      </c>
      <c r="AK69" s="22">
        <f t="shared" si="208"/>
        <v>4.1327979629810996E-2</v>
      </c>
      <c r="AL69" s="22">
        <f t="shared" si="208"/>
        <v>4.1327979629810996E-2</v>
      </c>
      <c r="AM69" s="22">
        <f t="shared" si="208"/>
        <v>4.1327979629810996E-2</v>
      </c>
      <c r="AN69" s="22">
        <f t="shared" si="208"/>
        <v>4.1327979629810996E-2</v>
      </c>
      <c r="AO69" s="22">
        <f t="shared" si="208"/>
        <v>4.1327979629810996E-2</v>
      </c>
      <c r="AP69" s="22">
        <f t="shared" si="208"/>
        <v>4.1327979629810996E-2</v>
      </c>
      <c r="AQ69" s="22">
        <f t="shared" si="208"/>
        <v>4.1327979629810996E-2</v>
      </c>
      <c r="AR69" s="22">
        <f t="shared" si="208"/>
        <v>4.1327979629810996E-2</v>
      </c>
      <c r="AS69" s="22">
        <f t="shared" si="208"/>
        <v>4.1327979629810996E-2</v>
      </c>
      <c r="AT69" s="22">
        <f t="shared" si="208"/>
        <v>4.1327979629810996E-2</v>
      </c>
      <c r="AU69" s="22">
        <f t="shared" si="208"/>
        <v>4.1327979629810996E-2</v>
      </c>
      <c r="AV69" s="22">
        <f t="shared" si="208"/>
        <v>4.1327979629810996E-2</v>
      </c>
      <c r="AW69" s="22">
        <f t="shared" si="208"/>
        <v>4.1327979629810996E-2</v>
      </c>
      <c r="AX69" s="22">
        <f t="shared" si="208"/>
        <v>4.1327979629810996E-2</v>
      </c>
      <c r="AY69" s="22">
        <f t="shared" si="208"/>
        <v>4.1327979629810996E-2</v>
      </c>
      <c r="AZ69" s="22">
        <f t="shared" si="208"/>
        <v>4.1327979629810996E-2</v>
      </c>
      <c r="BA69" s="23">
        <f t="shared" si="208"/>
        <v>4.1327979629810996E-2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ECB30F0477C449972F76FD9CB294A2" ma:contentTypeVersion="12" ma:contentTypeDescription="Create a new document." ma:contentTypeScope="" ma:versionID="eddb87f600b0efb8f53e6f0309fd6e8f">
  <xsd:schema xmlns:xsd="http://www.w3.org/2001/XMLSchema" xmlns:xs="http://www.w3.org/2001/XMLSchema" xmlns:p="http://schemas.microsoft.com/office/2006/metadata/properties" xmlns:ns2="e82ee7ac-4e06-42c1-9f27-6483cc1a96b9" xmlns:ns3="44b15aa5-5e98-496d-a4bf-a5d585fc9f9e" targetNamespace="http://schemas.microsoft.com/office/2006/metadata/properties" ma:root="true" ma:fieldsID="16f14871aed6d03b414cb186db88afc8" ns2:_="" ns3:_="">
    <xsd:import namespace="e82ee7ac-4e06-42c1-9f27-6483cc1a96b9"/>
    <xsd:import namespace="44b15aa5-5e98-496d-a4bf-a5d585fc9f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ee7ac-4e06-42c1-9f27-6483cc1a96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15aa5-5e98-496d-a4bf-a5d585fc9f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82B7D-723E-4FE2-9CE0-ED4204A0DDD0}"/>
</file>

<file path=customXml/itemProps2.xml><?xml version="1.0" encoding="utf-8"?>
<ds:datastoreItem xmlns:ds="http://schemas.openxmlformats.org/officeDocument/2006/customXml" ds:itemID="{ABC41EA7-0F4F-47F2-8B99-19A8607E6823}"/>
</file>

<file path=customXml/itemProps3.xml><?xml version="1.0" encoding="utf-8"?>
<ds:datastoreItem xmlns:ds="http://schemas.openxmlformats.org/officeDocument/2006/customXml" ds:itemID="{D7A2DE9A-C1A6-46F1-A6AB-726F1894DC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Manning</dc:creator>
  <cp:keywords/>
  <dc:description/>
  <cp:lastModifiedBy/>
  <cp:revision/>
  <dcterms:created xsi:type="dcterms:W3CDTF">2017-02-23T09:20:39Z</dcterms:created>
  <dcterms:modified xsi:type="dcterms:W3CDTF">2022-04-04T11:17:09Z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0x010100EFECB30F0477C449972F76FD9CB294A2</vt:lpwstr>
  </property>
</Properties>
</file>